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3260" yWindow="820" windowWidth="31260" windowHeight="18860" tabRatio="500" activeTab="1"/>
  </bookViews>
  <sheets>
    <sheet name="Leistung" sheetId="19" r:id="rId1"/>
    <sheet name="Verbraucher|Erzeuger_an_Leitung" sheetId="23" r:id="rId2"/>
    <sheet name="umgekehrter_Zählpfeil" sheetId="24" r:id="rId3"/>
    <sheet name="Reflexionen_an_Leitungen" sheetId="17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23" l="1"/>
  <c r="K6" i="24"/>
  <c r="O6" i="24"/>
  <c r="T6" i="24"/>
  <c r="K9" i="24"/>
  <c r="K11" i="24"/>
  <c r="O5" i="24"/>
  <c r="T5" i="24"/>
  <c r="S5" i="24"/>
  <c r="T4" i="24"/>
  <c r="S4" i="24"/>
  <c r="N6" i="24"/>
  <c r="R6" i="24"/>
  <c r="R5" i="24"/>
  <c r="K10" i="24"/>
  <c r="N4" i="24"/>
  <c r="R4" i="24"/>
  <c r="Q4" i="24"/>
  <c r="N7" i="24"/>
  <c r="O7" i="24"/>
  <c r="N10" i="24"/>
  <c r="N11" i="24"/>
  <c r="N9" i="24"/>
  <c r="K8" i="24"/>
  <c r="T7" i="24"/>
  <c r="R7" i="24"/>
  <c r="K7" i="24"/>
  <c r="Q5" i="24"/>
  <c r="T3" i="24"/>
  <c r="N3" i="24"/>
  <c r="R3" i="24"/>
  <c r="T3" i="23"/>
  <c r="K9" i="23"/>
  <c r="N3" i="23"/>
  <c r="R3" i="23"/>
  <c r="K6" i="23"/>
  <c r="O6" i="23"/>
  <c r="T6" i="23"/>
  <c r="K11" i="23"/>
  <c r="O5" i="23"/>
  <c r="T5" i="23"/>
  <c r="T4" i="23"/>
  <c r="S4" i="23"/>
  <c r="N6" i="23"/>
  <c r="R6" i="23"/>
  <c r="R5" i="23"/>
  <c r="K10" i="23"/>
  <c r="N4" i="23"/>
  <c r="R4" i="23"/>
  <c r="Q4" i="23"/>
  <c r="S5" i="23"/>
  <c r="Q5" i="23"/>
  <c r="O7" i="23"/>
  <c r="T7" i="23"/>
  <c r="N7" i="23"/>
  <c r="R7" i="23"/>
  <c r="N9" i="23"/>
  <c r="N10" i="23"/>
  <c r="N11" i="23"/>
  <c r="K7" i="23"/>
  <c r="K8" i="23"/>
  <c r="I2" i="19"/>
  <c r="C6" i="19"/>
  <c r="D6" i="19"/>
  <c r="C7" i="19"/>
  <c r="D7" i="19"/>
  <c r="C8" i="19"/>
  <c r="D8" i="19"/>
  <c r="C9" i="19"/>
  <c r="D9" i="19"/>
  <c r="C10" i="19"/>
  <c r="D10" i="19"/>
  <c r="C11" i="19"/>
  <c r="D11" i="19"/>
  <c r="C12" i="19"/>
  <c r="D12" i="19"/>
  <c r="C13" i="19"/>
  <c r="D13" i="19"/>
  <c r="C14" i="19"/>
  <c r="D14" i="19"/>
  <c r="C15" i="19"/>
  <c r="D15" i="19"/>
  <c r="C16" i="19"/>
  <c r="D16" i="19"/>
  <c r="C17" i="19"/>
  <c r="D17" i="19"/>
  <c r="C18" i="19"/>
  <c r="D18" i="19"/>
  <c r="C19" i="19"/>
  <c r="D19" i="19"/>
  <c r="C20" i="19"/>
  <c r="D20" i="19"/>
  <c r="C21" i="19"/>
  <c r="D21" i="19"/>
  <c r="C22" i="19"/>
  <c r="D22" i="19"/>
  <c r="C23" i="19"/>
  <c r="D23" i="19"/>
  <c r="C24" i="19"/>
  <c r="D24" i="19"/>
  <c r="C25" i="19"/>
  <c r="D25" i="19"/>
  <c r="C26" i="19"/>
  <c r="D26" i="19"/>
  <c r="C27" i="19"/>
  <c r="D27" i="19"/>
  <c r="C28" i="19"/>
  <c r="D28" i="19"/>
  <c r="C29" i="19"/>
  <c r="D29" i="19"/>
  <c r="C30" i="19"/>
  <c r="D30" i="19"/>
  <c r="C31" i="19"/>
  <c r="D31" i="19"/>
  <c r="C32" i="19"/>
  <c r="D32" i="19"/>
  <c r="C33" i="19"/>
  <c r="D33" i="19"/>
  <c r="C34" i="19"/>
  <c r="D34" i="19"/>
  <c r="C35" i="19"/>
  <c r="D35" i="19"/>
  <c r="C36" i="19"/>
  <c r="D36" i="19"/>
  <c r="C37" i="19"/>
  <c r="D37" i="19"/>
  <c r="C38" i="19"/>
  <c r="D38" i="19"/>
  <c r="C39" i="19"/>
  <c r="D39" i="19"/>
  <c r="C40" i="19"/>
  <c r="D40" i="19"/>
  <c r="C41" i="19"/>
  <c r="D41" i="19"/>
  <c r="C42" i="19"/>
  <c r="D42" i="19"/>
  <c r="C43" i="19"/>
  <c r="D43" i="19"/>
  <c r="C44" i="19"/>
  <c r="D44" i="19"/>
  <c r="C45" i="19"/>
  <c r="D45" i="19"/>
  <c r="C46" i="19"/>
  <c r="D46" i="19"/>
  <c r="C47" i="19"/>
  <c r="D47" i="19"/>
  <c r="C48" i="19"/>
  <c r="D48" i="19"/>
  <c r="C49" i="19"/>
  <c r="D49" i="19"/>
  <c r="C50" i="19"/>
  <c r="D50" i="19"/>
  <c r="C51" i="19"/>
  <c r="D51" i="19"/>
  <c r="C52" i="19"/>
  <c r="D52" i="19"/>
  <c r="C53" i="19"/>
  <c r="D53" i="19"/>
  <c r="C54" i="19"/>
  <c r="D54" i="19"/>
  <c r="C55" i="19"/>
  <c r="D55" i="19"/>
  <c r="C56" i="19"/>
  <c r="D56" i="19"/>
  <c r="C57" i="19"/>
  <c r="D57" i="19"/>
  <c r="C58" i="19"/>
  <c r="D58" i="19"/>
  <c r="C59" i="19"/>
  <c r="D59" i="19"/>
  <c r="C60" i="19"/>
  <c r="D60" i="19"/>
  <c r="C61" i="19"/>
  <c r="D61" i="19"/>
  <c r="C62" i="19"/>
  <c r="D62" i="19"/>
  <c r="C63" i="19"/>
  <c r="D63" i="19"/>
  <c r="C64" i="19"/>
  <c r="D64" i="19"/>
  <c r="C65" i="19"/>
  <c r="D65" i="19"/>
  <c r="C66" i="19"/>
  <c r="D66" i="19"/>
  <c r="F5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" i="19"/>
  <c r="B66" i="19"/>
  <c r="B62" i="19"/>
  <c r="B63" i="19"/>
  <c r="B64" i="19"/>
  <c r="B65" i="19"/>
  <c r="F1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" i="19"/>
  <c r="K14" i="17"/>
  <c r="B48" i="17"/>
  <c r="M56" i="17"/>
  <c r="B44" i="17"/>
  <c r="L56" i="17"/>
  <c r="B40" i="17"/>
  <c r="K56" i="17"/>
  <c r="B36" i="17"/>
  <c r="J56" i="17"/>
  <c r="B32" i="17"/>
  <c r="I56" i="17"/>
  <c r="B28" i="17"/>
  <c r="H56" i="17"/>
  <c r="B24" i="17"/>
  <c r="G56" i="17"/>
  <c r="F56" i="17"/>
  <c r="F18" i="17"/>
  <c r="F20" i="17"/>
  <c r="M20" i="17"/>
  <c r="H11" i="17"/>
  <c r="M21" i="17"/>
  <c r="M22" i="17"/>
  <c r="F24" i="17"/>
  <c r="H12" i="17"/>
  <c r="F25" i="17"/>
  <c r="F26" i="17"/>
  <c r="M28" i="17"/>
  <c r="M29" i="17"/>
  <c r="M30" i="17"/>
  <c r="F32" i="17"/>
  <c r="F33" i="17"/>
  <c r="F34" i="17"/>
  <c r="M36" i="17"/>
  <c r="M37" i="17"/>
  <c r="M38" i="17"/>
  <c r="F40" i="17"/>
  <c r="F41" i="17"/>
  <c r="F42" i="17"/>
  <c r="M44" i="17"/>
  <c r="M45" i="17"/>
  <c r="M46" i="17"/>
  <c r="M48" i="17"/>
  <c r="M55" i="17"/>
  <c r="L55" i="17"/>
  <c r="M40" i="17"/>
  <c r="K55" i="17"/>
  <c r="J55" i="17"/>
  <c r="M32" i="17"/>
  <c r="I55" i="17"/>
  <c r="H55" i="17"/>
  <c r="M24" i="17"/>
  <c r="G55" i="17"/>
  <c r="F55" i="17"/>
  <c r="E55" i="17"/>
  <c r="F48" i="17"/>
  <c r="F49" i="17"/>
  <c r="F50" i="17"/>
  <c r="M54" i="17"/>
  <c r="F44" i="17"/>
  <c r="L54" i="17"/>
  <c r="K54" i="17"/>
  <c r="F36" i="17"/>
  <c r="J54" i="17"/>
  <c r="I54" i="17"/>
  <c r="F28" i="17"/>
  <c r="H54" i="17"/>
  <c r="G54" i="17"/>
  <c r="F54" i="17"/>
  <c r="E54" i="17"/>
  <c r="M50" i="17"/>
  <c r="M49" i="17"/>
  <c r="F46" i="17"/>
  <c r="F45" i="17"/>
  <c r="M42" i="17"/>
  <c r="M41" i="17"/>
  <c r="F38" i="17"/>
  <c r="F37" i="17"/>
  <c r="M34" i="17"/>
  <c r="M33" i="17"/>
  <c r="F30" i="17"/>
  <c r="F29" i="17"/>
  <c r="M26" i="17"/>
  <c r="M25" i="17"/>
  <c r="F21" i="17"/>
  <c r="F22" i="17"/>
</calcChain>
</file>

<file path=xl/sharedStrings.xml><?xml version="1.0" encoding="utf-8"?>
<sst xmlns="http://schemas.openxmlformats.org/spreadsheetml/2006/main" count="188" uniqueCount="86">
  <si>
    <t>m/s</t>
  </si>
  <si>
    <t>R1 =</t>
  </si>
  <si>
    <t>Ohm</t>
  </si>
  <si>
    <t>Reflexionsfaktoren:</t>
  </si>
  <si>
    <t>rb=</t>
  </si>
  <si>
    <t>Leitungslänge:</t>
  </si>
  <si>
    <t>m</t>
  </si>
  <si>
    <t>R2 =</t>
  </si>
  <si>
    <t>ra=</t>
  </si>
  <si>
    <t>Ausbreitungsgeschwindigkeit:</t>
  </si>
  <si>
    <t>Rw =</t>
  </si>
  <si>
    <t>Laufzeit:</t>
  </si>
  <si>
    <t>us</t>
  </si>
  <si>
    <t>Eingabefeld</t>
  </si>
  <si>
    <t>Zeit</t>
  </si>
  <si>
    <t>&lt;0</t>
  </si>
  <si>
    <t>u1 =0</t>
  </si>
  <si>
    <t>ua=</t>
  </si>
  <si>
    <t>ub=</t>
  </si>
  <si>
    <t>u1 = 1</t>
  </si>
  <si>
    <t>=&gt;</t>
  </si>
  <si>
    <t>hinlaufende Welle</t>
  </si>
  <si>
    <t>&lt;=</t>
  </si>
  <si>
    <t>Reflexion (=rücklaufendes Signal)</t>
  </si>
  <si>
    <t>Summe</t>
  </si>
  <si>
    <t>ua(t)</t>
  </si>
  <si>
    <t>ub(t)</t>
  </si>
  <si>
    <t>t</t>
  </si>
  <si>
    <t>u(t) = u sin ωt</t>
  </si>
  <si>
    <t>i(t) = i sin (ωt + φ)</t>
  </si>
  <si>
    <t>f= 50 Hz</t>
  </si>
  <si>
    <t>ωt = 2π f i δt =</t>
  </si>
  <si>
    <t>i</t>
  </si>
  <si>
    <t>Index i</t>
  </si>
  <si>
    <t>u(t)</t>
  </si>
  <si>
    <t>i(t)</t>
  </si>
  <si>
    <t>φ=</t>
  </si>
  <si>
    <t>Grad</t>
  </si>
  <si>
    <t>rad</t>
  </si>
  <si>
    <t>p(t)=u(t)*i(t)</t>
  </si>
  <si>
    <t>ms</t>
  </si>
  <si>
    <t>δt =</t>
  </si>
  <si>
    <t>pav =</t>
  </si>
  <si>
    <t>ω</t>
  </si>
  <si>
    <t>R=</t>
  </si>
  <si>
    <t>X=</t>
  </si>
  <si>
    <t>Ω</t>
  </si>
  <si>
    <t>Leitungsverluste</t>
  </si>
  <si>
    <t>Leitungsinduktivität</t>
  </si>
  <si>
    <t>P=</t>
  </si>
  <si>
    <t>cos(φ)=</t>
  </si>
  <si>
    <t>kW</t>
  </si>
  <si>
    <t>U1=</t>
  </si>
  <si>
    <t>V</t>
  </si>
  <si>
    <t>Q=</t>
  </si>
  <si>
    <t>(rad)</t>
  </si>
  <si>
    <t>kVAr</t>
  </si>
  <si>
    <t>I=</t>
  </si>
  <si>
    <t>A</t>
  </si>
  <si>
    <t>Vorzeichen φ</t>
  </si>
  <si>
    <t>UR=</t>
  </si>
  <si>
    <t>UX=</t>
  </si>
  <si>
    <t>Vektoren:</t>
  </si>
  <si>
    <t>Re</t>
  </si>
  <si>
    <t>Im</t>
  </si>
  <si>
    <t>I</t>
  </si>
  <si>
    <t>UR</t>
  </si>
  <si>
    <t>UX</t>
  </si>
  <si>
    <t>UN</t>
  </si>
  <si>
    <t>φN=</t>
  </si>
  <si>
    <t>|UN|=</t>
  </si>
  <si>
    <t>Startwert</t>
  </si>
  <si>
    <t>Endwert</t>
  </si>
  <si>
    <t>Vektoren für das Diagramm</t>
  </si>
  <si>
    <t>UL</t>
  </si>
  <si>
    <t>UE</t>
  </si>
  <si>
    <r>
      <t>UE</t>
    </r>
    <r>
      <rPr>
        <sz val="12"/>
        <color theme="1"/>
        <rFont val="Calibri"/>
        <family val="2"/>
        <scheme val="minor"/>
      </rPr>
      <t xml:space="preserve"> = </t>
    </r>
    <r>
      <rPr>
        <u/>
        <sz val="12"/>
        <color theme="1"/>
        <rFont val="Calibri"/>
        <scheme val="minor"/>
      </rPr>
      <t>UR</t>
    </r>
    <r>
      <rPr>
        <sz val="12"/>
        <color theme="1"/>
        <rFont val="Calibri"/>
        <family val="2"/>
        <scheme val="minor"/>
      </rPr>
      <t xml:space="preserve"> + </t>
    </r>
    <r>
      <rPr>
        <u/>
        <sz val="12"/>
        <color theme="1"/>
        <rFont val="Calibri"/>
        <scheme val="minor"/>
      </rPr>
      <t>UX</t>
    </r>
    <r>
      <rPr>
        <sz val="12"/>
        <color theme="1"/>
        <rFont val="Calibri"/>
        <family val="2"/>
        <scheme val="minor"/>
      </rPr>
      <t xml:space="preserve"> + </t>
    </r>
    <r>
      <rPr>
        <u/>
        <sz val="12"/>
        <color theme="1"/>
        <rFont val="Calibri"/>
        <scheme val="minor"/>
      </rPr>
      <t>UN</t>
    </r>
  </si>
  <si>
    <t>==&gt;'</t>
  </si>
  <si>
    <t>UN = UE - UX - UR</t>
  </si>
  <si>
    <t>UL=</t>
  </si>
  <si>
    <r>
      <t>UN</t>
    </r>
    <r>
      <rPr>
        <sz val="12"/>
        <color theme="1"/>
        <rFont val="Calibri"/>
        <family val="2"/>
        <scheme val="minor"/>
      </rPr>
      <t xml:space="preserve"> = </t>
    </r>
    <r>
      <rPr>
        <u/>
        <sz val="12"/>
        <color theme="1"/>
        <rFont val="Calibri"/>
        <scheme val="minor"/>
      </rPr>
      <t>UR</t>
    </r>
    <r>
      <rPr>
        <sz val="12"/>
        <color theme="1"/>
        <rFont val="Calibri"/>
        <family val="2"/>
        <scheme val="minor"/>
      </rPr>
      <t xml:space="preserve"> + </t>
    </r>
    <r>
      <rPr>
        <u/>
        <sz val="12"/>
        <color theme="1"/>
        <rFont val="Calibri"/>
        <scheme val="minor"/>
      </rPr>
      <t>UX</t>
    </r>
    <r>
      <rPr>
        <sz val="12"/>
        <color theme="1"/>
        <rFont val="Calibri"/>
        <family val="2"/>
        <scheme val="minor"/>
      </rPr>
      <t xml:space="preserve"> + </t>
    </r>
    <r>
      <rPr>
        <u/>
        <sz val="12"/>
        <color theme="1"/>
        <rFont val="Calibri"/>
        <scheme val="minor"/>
      </rPr>
      <t>UL</t>
    </r>
  </si>
  <si>
    <t>Eingabefelder:</t>
  </si>
  <si>
    <t>|UN|/|UE|=</t>
  </si>
  <si>
    <t>p.u.</t>
  </si>
  <si>
    <t>Zeiger</t>
  </si>
  <si>
    <t>Zeiger für das Diagramm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</si>
</sst>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1">
    <xf numFmtId="0" fontId="0" fillId="0" borderId="0" xfId="0"/>
    <xf numFmtId="1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0" fillId="3" borderId="0" xfId="0" applyFill="1"/>
    <xf numFmtId="2" fontId="0" fillId="0" borderId="0" xfId="0" applyNumberFormat="1"/>
    <xf numFmtId="2" fontId="0" fillId="3" borderId="0" xfId="0" applyNumberFormat="1" applyFill="1"/>
    <xf numFmtId="0" fontId="0" fillId="0" borderId="1" xfId="0" applyBorder="1" applyAlignment="1">
      <alignment horizontal="right"/>
    </xf>
    <xf numFmtId="0" fontId="0" fillId="0" borderId="2" xfId="0" applyBorder="1"/>
    <xf numFmtId="0" fontId="3" fillId="0" borderId="2" xfId="0" applyFont="1" applyBorder="1"/>
    <xf numFmtId="2" fontId="0" fillId="0" borderId="2" xfId="0" applyNumberFormat="1" applyBorder="1"/>
    <xf numFmtId="2" fontId="4" fillId="0" borderId="2" xfId="0" applyNumberFormat="1" applyFont="1" applyBorder="1"/>
    <xf numFmtId="0" fontId="0" fillId="0" borderId="3" xfId="0" applyBorder="1"/>
    <xf numFmtId="0" fontId="0" fillId="4" borderId="4" xfId="0" applyFill="1" applyBorder="1"/>
    <xf numFmtId="0" fontId="0" fillId="4" borderId="5" xfId="0" applyFill="1" applyBorder="1"/>
    <xf numFmtId="2" fontId="0" fillId="4" borderId="5" xfId="0" applyNumberFormat="1" applyFill="1" applyBorder="1"/>
    <xf numFmtId="0" fontId="0" fillId="4" borderId="5" xfId="0" quotePrefix="1" applyFill="1" applyBorder="1"/>
    <xf numFmtId="2" fontId="4" fillId="4" borderId="5" xfId="0" applyNumberFormat="1" applyFont="1" applyFill="1" applyBorder="1"/>
    <xf numFmtId="0" fontId="0" fillId="4" borderId="6" xfId="0" applyFill="1" applyBorder="1"/>
    <xf numFmtId="0" fontId="0" fillId="0" borderId="0" xfId="0" applyFill="1"/>
    <xf numFmtId="2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2" fontId="0" fillId="0" borderId="7" xfId="0" applyNumberFormat="1" applyBorder="1"/>
    <xf numFmtId="0" fontId="0" fillId="5" borderId="8" xfId="0" applyFill="1" applyBorder="1"/>
    <xf numFmtId="0" fontId="0" fillId="5" borderId="0" xfId="0" applyFill="1" applyBorder="1"/>
    <xf numFmtId="2" fontId="4" fillId="5" borderId="0" xfId="0" applyNumberFormat="1" applyFont="1" applyFill="1" applyBorder="1"/>
    <xf numFmtId="0" fontId="0" fillId="5" borderId="0" xfId="0" quotePrefix="1" applyFill="1" applyBorder="1"/>
    <xf numFmtId="2" fontId="0" fillId="6" borderId="9" xfId="0" applyNumberFormat="1" applyFill="1" applyBorder="1"/>
    <xf numFmtId="0" fontId="0" fillId="5" borderId="10" xfId="0" applyFill="1" applyBorder="1"/>
    <xf numFmtId="0" fontId="0" fillId="0" borderId="4" xfId="0" applyFill="1" applyBorder="1"/>
    <xf numFmtId="0" fontId="0" fillId="0" borderId="5" xfId="0" applyFill="1" applyBorder="1"/>
    <xf numFmtId="2" fontId="4" fillId="0" borderId="5" xfId="0" applyNumberFormat="1" applyFont="1" applyFill="1" applyBorder="1"/>
    <xf numFmtId="0" fontId="0" fillId="0" borderId="5" xfId="0" applyBorder="1"/>
    <xf numFmtId="2" fontId="0" fillId="0" borderId="11" xfId="0" applyNumberFormat="1" applyFill="1" applyBorder="1"/>
    <xf numFmtId="0" fontId="0" fillId="0" borderId="6" xfId="0" applyFill="1" applyBorder="1"/>
    <xf numFmtId="2" fontId="4" fillId="0" borderId="2" xfId="0" applyNumberFormat="1" applyFont="1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0" xfId="0" quotePrefix="1" applyFill="1" applyBorder="1"/>
    <xf numFmtId="2" fontId="4" fillId="4" borderId="0" xfId="0" applyNumberFormat="1" applyFont="1" applyFill="1" applyBorder="1"/>
    <xf numFmtId="0" fontId="0" fillId="4" borderId="10" xfId="0" applyFill="1" applyBorder="1"/>
    <xf numFmtId="0" fontId="0" fillId="0" borderId="4" xfId="0" applyBorder="1"/>
    <xf numFmtId="2" fontId="4" fillId="0" borderId="5" xfId="0" applyNumberFormat="1" applyFont="1" applyBorder="1"/>
    <xf numFmtId="2" fontId="0" fillId="0" borderId="11" xfId="0" applyNumberFormat="1" applyBorder="1"/>
    <xf numFmtId="0" fontId="0" fillId="0" borderId="6" xfId="0" applyBorder="1"/>
    <xf numFmtId="0" fontId="0" fillId="0" borderId="10" xfId="0" applyBorder="1"/>
    <xf numFmtId="2" fontId="0" fillId="5" borderId="9" xfId="0" applyNumberFormat="1" applyFill="1" applyBorder="1"/>
    <xf numFmtId="2" fontId="0" fillId="4" borderId="9" xfId="0" applyNumberFormat="1" applyFill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/>
    <xf numFmtId="0" fontId="0" fillId="3" borderId="14" xfId="0" applyFill="1" applyBorder="1"/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2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2" xfId="0" applyBorder="1" applyAlignment="1">
      <alignment horizontal="right"/>
    </xf>
    <xf numFmtId="0" fontId="0" fillId="0" borderId="15" xfId="0" applyBorder="1"/>
    <xf numFmtId="0" fontId="0" fillId="0" borderId="18" xfId="0" applyBorder="1" applyAlignment="1">
      <alignment horizontal="right"/>
    </xf>
    <xf numFmtId="0" fontId="0" fillId="3" borderId="21" xfId="0" applyFill="1" applyBorder="1"/>
    <xf numFmtId="0" fontId="0" fillId="3" borderId="22" xfId="0" applyFill="1" applyBorder="1"/>
    <xf numFmtId="0" fontId="0" fillId="0" borderId="16" xfId="0" applyBorder="1" applyAlignment="1">
      <alignment horizontal="right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/>
    <xf numFmtId="164" fontId="0" fillId="0" borderId="0" xfId="0" applyNumberFormat="1" applyBorder="1" applyAlignment="1">
      <alignment horizontal="center"/>
    </xf>
    <xf numFmtId="164" fontId="0" fillId="0" borderId="16" xfId="0" applyNumberFormat="1" applyBorder="1"/>
    <xf numFmtId="164" fontId="0" fillId="0" borderId="17" xfId="0" applyNumberFormat="1" applyBorder="1" applyAlignment="1">
      <alignment horizontal="center"/>
    </xf>
    <xf numFmtId="0" fontId="0" fillId="0" borderId="18" xfId="0" applyBorder="1"/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quotePrefix="1"/>
    <xf numFmtId="0" fontId="0" fillId="7" borderId="0" xfId="0" applyFill="1"/>
    <xf numFmtId="0" fontId="0" fillId="7" borderId="13" xfId="0" applyFill="1" applyBorder="1"/>
    <xf numFmtId="0" fontId="0" fillId="7" borderId="15" xfId="0" applyFill="1" applyBorder="1"/>
  </cellXfs>
  <cellStyles count="343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2" builtinId="9" hidden="1"/>
    <cellStyle name="Besuchter Link" xfId="134" builtinId="9" hidden="1"/>
    <cellStyle name="Besuchter Link" xfId="136" builtinId="9" hidden="1"/>
    <cellStyle name="Besuchter Link" xfId="138" builtinId="9" hidden="1"/>
    <cellStyle name="Besuchter Link" xfId="140" builtinId="9" hidden="1"/>
    <cellStyle name="Besuchter Link" xfId="142" builtinId="9" hidden="1"/>
    <cellStyle name="Besuchter Link" xfId="144" builtinId="9" hidden="1"/>
    <cellStyle name="Besuchter Link" xfId="146" builtinId="9" hidden="1"/>
    <cellStyle name="Besuchter Link" xfId="148" builtinId="9" hidden="1"/>
    <cellStyle name="Besuchter Link" xfId="150" builtinId="9" hidden="1"/>
    <cellStyle name="Besuchter Link" xfId="152" builtinId="9" hidden="1"/>
    <cellStyle name="Besuchter Link" xfId="154" builtinId="9" hidden="1"/>
    <cellStyle name="Besuchter Link" xfId="156" builtinId="9" hidden="1"/>
    <cellStyle name="Besuchter Link" xfId="158" builtinId="9" hidden="1"/>
    <cellStyle name="Besuchter Link" xfId="160" builtinId="9" hidden="1"/>
    <cellStyle name="Besuchter Link" xfId="162" builtinId="9" hidden="1"/>
    <cellStyle name="Besuchter Link" xfId="164" builtinId="9" hidden="1"/>
    <cellStyle name="Besuchter Link" xfId="166" builtinId="9" hidden="1"/>
    <cellStyle name="Besuchter Link" xfId="168" builtinId="9" hidden="1"/>
    <cellStyle name="Besuchter Link" xfId="170" builtinId="9" hidden="1"/>
    <cellStyle name="Besuchter Link" xfId="172" builtinId="9" hidden="1"/>
    <cellStyle name="Besuchter Link" xfId="174" builtinId="9" hidden="1"/>
    <cellStyle name="Besuchter Link" xfId="176" builtinId="9" hidden="1"/>
    <cellStyle name="Besuchter Link" xfId="178" builtinId="9" hidden="1"/>
    <cellStyle name="Besuchter Link" xfId="180" builtinId="9" hidden="1"/>
    <cellStyle name="Besuchter Link" xfId="182" builtinId="9" hidden="1"/>
    <cellStyle name="Besuchter Link" xfId="184" builtinId="9" hidden="1"/>
    <cellStyle name="Besuchter Link" xfId="186" builtinId="9" hidden="1"/>
    <cellStyle name="Besuchter Link" xfId="188" builtinId="9" hidden="1"/>
    <cellStyle name="Besuchter Link" xfId="190" builtinId="9" hidden="1"/>
    <cellStyle name="Besuchter Link" xfId="192" builtinId="9" hidden="1"/>
    <cellStyle name="Besuchter Link" xfId="194" builtinId="9" hidden="1"/>
    <cellStyle name="Besuchter Link" xfId="196" builtinId="9" hidden="1"/>
    <cellStyle name="Besuchter Link" xfId="198" builtinId="9" hidden="1"/>
    <cellStyle name="Besuchter Link" xfId="200" builtinId="9" hidden="1"/>
    <cellStyle name="Besuchter Link" xfId="202" builtinId="9" hidden="1"/>
    <cellStyle name="Besuchter Link" xfId="204" builtinId="9" hidden="1"/>
    <cellStyle name="Besuchter Link" xfId="206" builtinId="9" hidden="1"/>
    <cellStyle name="Besuchter Link" xfId="208" builtinId="9" hidden="1"/>
    <cellStyle name="Besuchter Link" xfId="210" builtinId="9" hidden="1"/>
    <cellStyle name="Besuchter Link" xfId="212" builtinId="9" hidden="1"/>
    <cellStyle name="Besuchter Link" xfId="214" builtinId="9" hidden="1"/>
    <cellStyle name="Besuchter Link" xfId="216" builtinId="9" hidden="1"/>
    <cellStyle name="Besuchter Link" xfId="218" builtinId="9" hidden="1"/>
    <cellStyle name="Besuchter Link" xfId="220" builtinId="9" hidden="1"/>
    <cellStyle name="Besuchter Link" xfId="222" builtinId="9" hidden="1"/>
    <cellStyle name="Besuchter Link" xfId="224" builtinId="9" hidden="1"/>
    <cellStyle name="Besuchter Link" xfId="226" builtinId="9" hidden="1"/>
    <cellStyle name="Besuchter Link" xfId="228" builtinId="9" hidden="1"/>
    <cellStyle name="Besuchter Link" xfId="230" builtinId="9" hidden="1"/>
    <cellStyle name="Besuchter Link" xfId="232" builtinId="9" hidden="1"/>
    <cellStyle name="Besuchter Link" xfId="234" builtinId="9" hidden="1"/>
    <cellStyle name="Besuchter Link" xfId="236" builtinId="9" hidden="1"/>
    <cellStyle name="Besuchter Link" xfId="238" builtinId="9" hidden="1"/>
    <cellStyle name="Besuchter Link" xfId="240" builtinId="9" hidden="1"/>
    <cellStyle name="Besuchter Link" xfId="242" builtinId="9" hidden="1"/>
    <cellStyle name="Besuchter Link" xfId="244" builtinId="9" hidden="1"/>
    <cellStyle name="Besuchter Link" xfId="246" builtinId="9" hidden="1"/>
    <cellStyle name="Besuchter Link" xfId="248" builtinId="9" hidden="1"/>
    <cellStyle name="Besuchter Link" xfId="250" builtinId="9" hidden="1"/>
    <cellStyle name="Besuchter Link" xfId="252" builtinId="9" hidden="1"/>
    <cellStyle name="Besuchter Link" xfId="254" builtinId="9" hidden="1"/>
    <cellStyle name="Besuchter Link" xfId="256" builtinId="9" hidden="1"/>
    <cellStyle name="Besuchter Link" xfId="258" builtinId="9" hidden="1"/>
    <cellStyle name="Besuchter Link" xfId="260" builtinId="9" hidden="1"/>
    <cellStyle name="Besuchter Link" xfId="262" builtinId="9" hidden="1"/>
    <cellStyle name="Besuchter Link" xfId="264" builtinId="9" hidden="1"/>
    <cellStyle name="Besuchter Link" xfId="266" builtinId="9" hidden="1"/>
    <cellStyle name="Besuchter Link" xfId="268" builtinId="9" hidden="1"/>
    <cellStyle name="Besuchter Link" xfId="270" builtinId="9" hidden="1"/>
    <cellStyle name="Besuchter Link" xfId="272" builtinId="9" hidden="1"/>
    <cellStyle name="Besuchter Link" xfId="274" builtinId="9" hidden="1"/>
    <cellStyle name="Besuchter Link" xfId="276" builtinId="9" hidden="1"/>
    <cellStyle name="Besuchter Link" xfId="278" builtinId="9" hidden="1"/>
    <cellStyle name="Besuchter Link" xfId="280" builtinId="9" hidden="1"/>
    <cellStyle name="Besuchter Link" xfId="282" builtinId="9" hidden="1"/>
    <cellStyle name="Besuchter Link" xfId="284" builtinId="9" hidden="1"/>
    <cellStyle name="Besuchter Link" xfId="286" builtinId="9" hidden="1"/>
    <cellStyle name="Besuchter Link" xfId="288" builtinId="9" hidden="1"/>
    <cellStyle name="Besuchter Link" xfId="290" builtinId="9" hidden="1"/>
    <cellStyle name="Besuchter Link" xfId="292" builtinId="9" hidden="1"/>
    <cellStyle name="Besuchter Link" xfId="294" builtinId="9" hidden="1"/>
    <cellStyle name="Besuchter Link" xfId="296" builtinId="9" hidden="1"/>
    <cellStyle name="Besuchter Link" xfId="298" builtinId="9" hidden="1"/>
    <cellStyle name="Besuchter Link" xfId="300" builtinId="9" hidden="1"/>
    <cellStyle name="Besuchter Link" xfId="302" builtinId="9" hidden="1"/>
    <cellStyle name="Besuchter Link" xfId="304" builtinId="9" hidden="1"/>
    <cellStyle name="Besuchter Link" xfId="306" builtinId="9" hidden="1"/>
    <cellStyle name="Besuchter Link" xfId="308" builtinId="9" hidden="1"/>
    <cellStyle name="Besuchter Link" xfId="310" builtinId="9" hidden="1"/>
    <cellStyle name="Besuchter Link" xfId="312" builtinId="9" hidden="1"/>
    <cellStyle name="Besuchter Link" xfId="314" builtinId="9" hidden="1"/>
    <cellStyle name="Besuchter Link" xfId="316" builtinId="9" hidden="1"/>
    <cellStyle name="Besuchter Link" xfId="318" builtinId="9" hidden="1"/>
    <cellStyle name="Besuchter Link" xfId="320" builtinId="9" hidden="1"/>
    <cellStyle name="Besuchter Link" xfId="322" builtinId="9" hidden="1"/>
    <cellStyle name="Besuchter Link" xfId="324" builtinId="9" hidden="1"/>
    <cellStyle name="Besuchter Link" xfId="326" builtinId="9" hidden="1"/>
    <cellStyle name="Besuchter Link" xfId="328" builtinId="9" hidden="1"/>
    <cellStyle name="Besuchter Link" xfId="330" builtinId="9" hidden="1"/>
    <cellStyle name="Besuchter Link" xfId="332" builtinId="9" hidden="1"/>
    <cellStyle name="Besuchter Link" xfId="334" builtinId="9" hidden="1"/>
    <cellStyle name="Besuchter Link" xfId="336" builtinId="9" hidden="1"/>
    <cellStyle name="Besuchter Link" xfId="338" builtinId="9" hidden="1"/>
    <cellStyle name="Besuchter Link" xfId="340" builtinId="9" hidden="1"/>
    <cellStyle name="Besuchter Link" xfId="34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u(t)</c:v>
          </c:tx>
          <c:val>
            <c:numRef>
              <c:f>Leistung!$B$6:$B$66</c:f>
              <c:numCache>
                <c:formatCode>0.00</c:formatCode>
                <c:ptCount val="61"/>
                <c:pt idx="0">
                  <c:v>0.0</c:v>
                </c:pt>
                <c:pt idx="1">
                  <c:v>0.309055735064341</c:v>
                </c:pt>
                <c:pt idx="2">
                  <c:v>0.587851160375454</c:v>
                </c:pt>
                <c:pt idx="3">
                  <c:v>0.809088817997668</c:v>
                </c:pt>
                <c:pt idx="4">
                  <c:v>0.951106854455483</c:v>
                </c:pt>
                <c:pt idx="5">
                  <c:v>0.999999979258613</c:v>
                </c:pt>
                <c:pt idx="6">
                  <c:v>0.950980961712121</c:v>
                </c:pt>
                <c:pt idx="7">
                  <c:v>0.808849358939409</c:v>
                </c:pt>
                <c:pt idx="8">
                  <c:v>0.587521580952183</c:v>
                </c:pt>
                <c:pt idx="9">
                  <c:v>0.308668305104134</c:v>
                </c:pt>
                <c:pt idx="10">
                  <c:v>-0.000407346398941426</c:v>
                </c:pt>
                <c:pt idx="11">
                  <c:v>-0.309443113742591</c:v>
                </c:pt>
                <c:pt idx="12">
                  <c:v>-0.588180642255938</c:v>
                </c:pt>
                <c:pt idx="13">
                  <c:v>-0.809328142802933</c:v>
                </c:pt>
                <c:pt idx="14">
                  <c:v>-0.951232589380643</c:v>
                </c:pt>
                <c:pt idx="15">
                  <c:v>-0.999999813327521</c:v>
                </c:pt>
                <c:pt idx="16">
                  <c:v>-0.950854911171447</c:v>
                </c:pt>
                <c:pt idx="17">
                  <c:v>-0.80860976566789</c:v>
                </c:pt>
                <c:pt idx="18">
                  <c:v>-0.587191904040812</c:v>
                </c:pt>
                <c:pt idx="19">
                  <c:v>-0.308280823926258</c:v>
                </c:pt>
                <c:pt idx="20">
                  <c:v>0.000814692730291418</c:v>
                </c:pt>
                <c:pt idx="21">
                  <c:v>0.309830441074606</c:v>
                </c:pt>
                <c:pt idx="22">
                  <c:v>0.588510026538964</c:v>
                </c:pt>
                <c:pt idx="23">
                  <c:v>0.809567333315493</c:v>
                </c:pt>
                <c:pt idx="24">
                  <c:v>0.951358166466736</c:v>
                </c:pt>
                <c:pt idx="25">
                  <c:v>0.999999481465364</c:v>
                </c:pt>
                <c:pt idx="26">
                  <c:v>0.950728702854375</c:v>
                </c:pt>
                <c:pt idx="27">
                  <c:v>0.808370038222866</c:v>
                </c:pt>
                <c:pt idx="28">
                  <c:v>0.586862129696046</c:v>
                </c:pt>
                <c:pt idx="29">
                  <c:v>0.307893291595006</c:v>
                </c:pt>
                <c:pt idx="30">
                  <c:v>-0.001222038926459</c:v>
                </c:pt>
                <c:pt idx="31">
                  <c:v>-0.310217716996117</c:v>
                </c:pt>
                <c:pt idx="32">
                  <c:v>-0.588839313169875</c:v>
                </c:pt>
                <c:pt idx="33">
                  <c:v>-0.809806389495658</c:v>
                </c:pt>
                <c:pt idx="34">
                  <c:v>-0.951483585692927</c:v>
                </c:pt>
                <c:pt idx="35">
                  <c:v>-0.999998983672197</c:v>
                </c:pt>
                <c:pt idx="36">
                  <c:v>-0.950602336781848</c:v>
                </c:pt>
                <c:pt idx="37">
                  <c:v>-0.808130176644116</c:v>
                </c:pt>
                <c:pt idx="38">
                  <c:v>-0.586532257972604</c:v>
                </c:pt>
                <c:pt idx="39">
                  <c:v>-0.307505708174682</c:v>
                </c:pt>
                <c:pt idx="40">
                  <c:v>0.00162938491985143</c:v>
                </c:pt>
                <c:pt idx="41">
                  <c:v>0.310604941442861</c:v>
                </c:pt>
                <c:pt idx="42">
                  <c:v>0.589168502094035</c:v>
                </c:pt>
                <c:pt idx="43">
                  <c:v>0.810045311303761</c:v>
                </c:pt>
                <c:pt idx="44">
                  <c:v>0.951608847038404</c:v>
                </c:pt>
                <c:pt idx="45">
                  <c:v>0.999998319948104</c:v>
                </c:pt>
                <c:pt idx="46">
                  <c:v>0.950475812974833</c:v>
                </c:pt>
                <c:pt idx="47">
                  <c:v>0.807890180971441</c:v>
                </c:pt>
                <c:pt idx="48">
                  <c:v>0.586202288925221</c:v>
                </c:pt>
                <c:pt idx="49">
                  <c:v>0.3071180737296</c:v>
                </c:pt>
                <c:pt idx="50">
                  <c:v>-0.00203673064287824</c:v>
                </c:pt>
                <c:pt idx="51">
                  <c:v>-0.310992114350589</c:v>
                </c:pt>
                <c:pt idx="52">
                  <c:v>-0.589497593256821</c:v>
                </c:pt>
                <c:pt idx="53">
                  <c:v>-0.81028409870016</c:v>
                </c:pt>
                <c:pt idx="54">
                  <c:v>-0.951733950482382</c:v>
                </c:pt>
                <c:pt idx="55">
                  <c:v>-0.999997490293194</c:v>
                </c:pt>
                <c:pt idx="56">
                  <c:v>-0.950349131454326</c:v>
                </c:pt>
                <c:pt idx="57">
                  <c:v>-0.807650051244663</c:v>
                </c:pt>
                <c:pt idx="58">
                  <c:v>-0.58587222260865</c:v>
                </c:pt>
                <c:pt idx="59">
                  <c:v>-0.306730388324082</c:v>
                </c:pt>
                <c:pt idx="60">
                  <c:v>0.00244407602794987</c:v>
                </c:pt>
              </c:numCache>
            </c:numRef>
          </c:val>
          <c:smooth val="0"/>
        </c:ser>
        <c:ser>
          <c:idx val="2"/>
          <c:order val="1"/>
          <c:tx>
            <c:v>i(t)</c:v>
          </c:tx>
          <c:val>
            <c:numRef>
              <c:f>Leistung!$C$6:$C$66</c:f>
              <c:numCache>
                <c:formatCode>0.00</c:formatCode>
                <c:ptCount val="61"/>
                <c:pt idx="0">
                  <c:v>0.707178786872066</c:v>
                </c:pt>
                <c:pt idx="1">
                  <c:v>0.891071241122718</c:v>
                </c:pt>
                <c:pt idx="2">
                  <c:v>0.987716999359291</c:v>
                </c:pt>
                <c:pt idx="3">
                  <c:v>0.987653268147567</c:v>
                </c:pt>
                <c:pt idx="4">
                  <c:v>0.890886287547151</c:v>
                </c:pt>
                <c:pt idx="5">
                  <c:v>0.706890720133851</c:v>
                </c:pt>
                <c:pt idx="6">
                  <c:v>0.453681966469602</c:v>
                </c:pt>
                <c:pt idx="7">
                  <c:v>0.156052238601573</c:v>
                </c:pt>
                <c:pt idx="8">
                  <c:v>-0.156856898583307</c:v>
                </c:pt>
                <c:pt idx="9">
                  <c:v>-0.454407840467028</c:v>
                </c:pt>
                <c:pt idx="10">
                  <c:v>-0.70746673626733</c:v>
                </c:pt>
                <c:pt idx="11">
                  <c:v>-0.891256046841857</c:v>
                </c:pt>
                <c:pt idx="12">
                  <c:v>-0.98778056667805</c:v>
                </c:pt>
                <c:pt idx="13">
                  <c:v>-0.987589373053455</c:v>
                </c:pt>
                <c:pt idx="14">
                  <c:v>-0.890701186145847</c:v>
                </c:pt>
                <c:pt idx="15">
                  <c:v>-0.706602536100485</c:v>
                </c:pt>
                <c:pt idx="16">
                  <c:v>-0.453318916520856</c:v>
                </c:pt>
                <c:pt idx="17">
                  <c:v>-0.155649869736447</c:v>
                </c:pt>
                <c:pt idx="18">
                  <c:v>0.157259189566397</c:v>
                </c:pt>
                <c:pt idx="19">
                  <c:v>0.454770664395262</c:v>
                </c:pt>
                <c:pt idx="20">
                  <c:v>0.707754568271864</c:v>
                </c:pt>
                <c:pt idx="21">
                  <c:v>0.891440704673904</c:v>
                </c:pt>
                <c:pt idx="22">
                  <c:v>0.987843970093298</c:v>
                </c:pt>
                <c:pt idx="23">
                  <c:v>0.987525314087556</c:v>
                </c:pt>
                <c:pt idx="24">
                  <c:v>0.890515936949519</c:v>
                </c:pt>
                <c:pt idx="25">
                  <c:v>0.706314234819785</c:v>
                </c:pt>
                <c:pt idx="26">
                  <c:v>0.452955791352405</c:v>
                </c:pt>
                <c:pt idx="27">
                  <c:v>0.155247475044166</c:v>
                </c:pt>
                <c:pt idx="28">
                  <c:v>-0.157661454455298</c:v>
                </c:pt>
                <c:pt idx="29">
                  <c:v>-0.455133412862903</c:v>
                </c:pt>
                <c:pt idx="30">
                  <c:v>-0.708042282837907</c:v>
                </c:pt>
                <c:pt idx="31">
                  <c:v>-0.891625214588218</c:v>
                </c:pt>
                <c:pt idx="32">
                  <c:v>-0.987907209594514</c:v>
                </c:pt>
                <c:pt idx="33">
                  <c:v>-0.9874610912605</c:v>
                </c:pt>
                <c:pt idx="34">
                  <c:v>-0.890330539988906</c:v>
                </c:pt>
                <c:pt idx="35">
                  <c:v>-0.70602581633959</c:v>
                </c:pt>
                <c:pt idx="36">
                  <c:v>-0.452592591024504</c:v>
                </c:pt>
                <c:pt idx="37">
                  <c:v>-0.154845054591503</c:v>
                </c:pt>
                <c:pt idx="38">
                  <c:v>0.158063693183261</c:v>
                </c:pt>
                <c:pt idx="39">
                  <c:v>0.455496085809759</c:v>
                </c:pt>
                <c:pt idx="40">
                  <c:v>0.708329879917718</c:v>
                </c:pt>
                <c:pt idx="41">
                  <c:v>0.891809576554184</c:v>
                </c:pt>
                <c:pt idx="42">
                  <c:v>0.987970285171204</c:v>
                </c:pt>
                <c:pt idx="43">
                  <c:v>0.987396704582943</c:v>
                </c:pt>
                <c:pt idx="44">
                  <c:v>0.890144995294771</c:v>
                </c:pt>
                <c:pt idx="45">
                  <c:v>0.705737280707758</c:v>
                </c:pt>
                <c:pt idx="46">
                  <c:v>0.452229315597419</c:v>
                </c:pt>
                <c:pt idx="47">
                  <c:v>0.154442608445231</c:v>
                </c:pt>
                <c:pt idx="48">
                  <c:v>-0.158465905683541</c:v>
                </c:pt>
                <c:pt idx="49">
                  <c:v>-0.455858683175648</c:v>
                </c:pt>
                <c:pt idx="50">
                  <c:v>-0.708617359463575</c:v>
                </c:pt>
                <c:pt idx="51">
                  <c:v>-0.891993790541208</c:v>
                </c:pt>
                <c:pt idx="52">
                  <c:v>-0.988033196812902</c:v>
                </c:pt>
                <c:pt idx="53">
                  <c:v>-0.987332154065569</c:v>
                </c:pt>
                <c:pt idx="54">
                  <c:v>-0.889959302897903</c:v>
                </c:pt>
                <c:pt idx="55">
                  <c:v>-0.705448627972168</c:v>
                </c:pt>
                <c:pt idx="56">
                  <c:v>-0.451865965131429</c:v>
                </c:pt>
                <c:pt idx="57">
                  <c:v>-0.154040136672129</c:v>
                </c:pt>
                <c:pt idx="58">
                  <c:v>0.158868091889398</c:v>
                </c:pt>
                <c:pt idx="59">
                  <c:v>0.456221204900404</c:v>
                </c:pt>
                <c:pt idx="60">
                  <c:v>0.708904721427778</c:v>
                </c:pt>
              </c:numCache>
            </c:numRef>
          </c:val>
          <c:smooth val="0"/>
        </c:ser>
        <c:ser>
          <c:idx val="3"/>
          <c:order val="2"/>
          <c:tx>
            <c:v>p(t)</c:v>
          </c:tx>
          <c:val>
            <c:numRef>
              <c:f>Leistung!$D$6:$D$66</c:f>
              <c:numCache>
                <c:formatCode>0.00</c:formatCode>
                <c:ptCount val="61"/>
                <c:pt idx="0">
                  <c:v>0.0</c:v>
                </c:pt>
                <c:pt idx="1">
                  <c:v>0.275390677419876</c:v>
                </c:pt>
                <c:pt idx="2">
                  <c:v>0.580630584195921</c:v>
                </c:pt>
                <c:pt idx="3">
                  <c:v>0.799099215317049</c:v>
                </c:pt>
                <c:pt idx="4">
                  <c:v>0.847328054626494</c:v>
                </c:pt>
                <c:pt idx="5">
                  <c:v>0.706890705471957</c:v>
                </c:pt>
                <c:pt idx="6">
                  <c:v>0.431442912784709</c:v>
                </c:pt>
                <c:pt idx="7">
                  <c:v>0.126222753153942</c:v>
                </c:pt>
                <c:pt idx="8">
                  <c:v>-0.0921568130389208</c:v>
                </c:pt>
                <c:pt idx="9">
                  <c:v>-0.140261297942987</c:v>
                </c:pt>
                <c:pt idx="10">
                  <c:v>0.000288184027389341</c:v>
                </c:pt>
                <c:pt idx="11">
                  <c:v>0.275793046276657</c:v>
                </c:pt>
                <c:pt idx="12">
                  <c:v>0.58099340811663</c:v>
                </c:pt>
                <c:pt idx="13">
                  <c:v>0.799283873145266</c:v>
                </c:pt>
                <c:pt idx="14">
                  <c:v>0.847263995661924</c:v>
                </c:pt>
                <c:pt idx="15">
                  <c:v>0.706602404197237</c:v>
                </c:pt>
                <c:pt idx="16">
                  <c:v>0.431040518100775</c:v>
                </c:pt>
                <c:pt idx="17">
                  <c:v>0.125860004693826</c:v>
                </c:pt>
                <c:pt idx="18">
                  <c:v>-0.0923413229494079</c:v>
                </c:pt>
                <c:pt idx="19">
                  <c:v>-0.140197075117263</c:v>
                </c:pt>
                <c:pt idx="20">
                  <c:v>0.000576602501601629</c:v>
                </c:pt>
                <c:pt idx="21">
                  <c:v>0.276195466720973</c:v>
                </c:pt>
                <c:pt idx="22">
                  <c:v>0.581356081055962</c:v>
                </c:pt>
                <c:pt idx="23">
                  <c:v>0.799468235107407</c:v>
                </c:pt>
                <c:pt idx="24">
                  <c:v>0.847199608985702</c:v>
                </c:pt>
                <c:pt idx="25">
                  <c:v>0.706313868571391</c:v>
                </c:pt>
                <c:pt idx="26">
                  <c:v>0.430638071962849</c:v>
                </c:pt>
                <c:pt idx="27">
                  <c:v>0.125497407335456</c:v>
                </c:pt>
                <c:pt idx="28">
                  <c:v>-0.0925255369326125</c:v>
                </c:pt>
                <c:pt idx="29">
                  <c:v>-0.140132524601228</c:v>
                </c:pt>
                <c:pt idx="30">
                  <c:v>0.000865255231206813</c:v>
                </c:pt>
                <c:pt idx="31">
                  <c:v>0.27659793848573</c:v>
                </c:pt>
                <c:pt idx="32">
                  <c:v>0.581718602773202</c:v>
                </c:pt>
                <c:pt idx="33">
                  <c:v>0.799652301081108</c:v>
                </c:pt>
                <c:pt idx="34">
                  <c:v>0.847134894640565</c:v>
                </c:pt>
                <c:pt idx="35">
                  <c:v>0.706025098785923</c:v>
                </c:pt>
                <c:pt idx="36">
                  <c:v>0.430235574638045</c:v>
                </c:pt>
                <c:pt idx="37">
                  <c:v>0.125134961319499</c:v>
                </c:pt>
                <c:pt idx="38">
                  <c:v>-0.0927094548662667</c:v>
                </c:pt>
                <c:pt idx="39">
                  <c:v>-0.140067646437726</c:v>
                </c:pt>
                <c:pt idx="40">
                  <c:v>0.0011541420246181</c:v>
                </c:pt>
                <c:pt idx="41">
                  <c:v>0.277000461303795</c:v>
                </c:pt>
                <c:pt idx="42">
                  <c:v>0.582080973027735</c:v>
                </c:pt>
                <c:pt idx="43">
                  <c:v>0.799836070944198</c:v>
                </c:pt>
                <c:pt idx="44">
                  <c:v>0.847069852669463</c:v>
                </c:pt>
                <c:pt idx="45">
                  <c:v>0.705736095032502</c:v>
                </c:pt>
                <c:pt idx="46">
                  <c:v>0.429833026393509</c:v>
                </c:pt>
                <c:pt idx="47">
                  <c:v>0.124772666886519</c:v>
                </c:pt>
                <c:pt idx="48">
                  <c:v>-0.0928930766283</c:v>
                </c:pt>
                <c:pt idx="49">
                  <c:v>-0.140002440669817</c:v>
                </c:pt>
                <c:pt idx="50">
                  <c:v>0.00144326269009493</c:v>
                </c:pt>
                <c:pt idx="51">
                  <c:v>0.277403034908007</c:v>
                </c:pt>
                <c:pt idx="52">
                  <c:v>0.582443191579048</c:v>
                </c:pt>
                <c:pt idx="53">
                  <c:v>0.800019544574707</c:v>
                </c:pt>
                <c:pt idx="54">
                  <c:v>0.847004483115568</c:v>
                </c:pt>
                <c:pt idx="55">
                  <c:v>0.705446857502945</c:v>
                </c:pt>
                <c:pt idx="56">
                  <c:v>0.429430427496425</c:v>
                </c:pt>
                <c:pt idx="57">
                  <c:v>0.124410524276979</c:v>
                </c:pt>
                <c:pt idx="58">
                  <c:v>-0.0930764020968372</c:v>
                </c:pt>
                <c:pt idx="59">
                  <c:v>-0.139936907340781</c:v>
                </c:pt>
                <c:pt idx="60">
                  <c:v>0.00173261703574211</c:v>
                </c:pt>
              </c:numCache>
            </c:numRef>
          </c:val>
          <c:smooth val="0"/>
        </c:ser>
        <c:ser>
          <c:idx val="0"/>
          <c:order val="3"/>
          <c:tx>
            <c:v>pav</c:v>
          </c:tx>
          <c:val>
            <c:numRef>
              <c:f>Leistung!$E$6:$E$66</c:f>
              <c:numCache>
                <c:formatCode>0.00</c:formatCode>
                <c:ptCount val="61"/>
                <c:pt idx="0">
                  <c:v>0.353487617320433</c:v>
                </c:pt>
                <c:pt idx="1">
                  <c:v>0.353487617320433</c:v>
                </c:pt>
                <c:pt idx="2">
                  <c:v>0.353487617320433</c:v>
                </c:pt>
                <c:pt idx="3">
                  <c:v>0.353487617320433</c:v>
                </c:pt>
                <c:pt idx="4">
                  <c:v>0.353487617320433</c:v>
                </c:pt>
                <c:pt idx="5">
                  <c:v>0.353487617320433</c:v>
                </c:pt>
                <c:pt idx="6">
                  <c:v>0.353487617320433</c:v>
                </c:pt>
                <c:pt idx="7">
                  <c:v>0.353487617320433</c:v>
                </c:pt>
                <c:pt idx="8">
                  <c:v>0.353487617320433</c:v>
                </c:pt>
                <c:pt idx="9">
                  <c:v>0.353487617320433</c:v>
                </c:pt>
                <c:pt idx="10">
                  <c:v>0.353487617320433</c:v>
                </c:pt>
                <c:pt idx="11">
                  <c:v>0.353487617320433</c:v>
                </c:pt>
                <c:pt idx="12">
                  <c:v>0.353487617320433</c:v>
                </c:pt>
                <c:pt idx="13">
                  <c:v>0.353487617320433</c:v>
                </c:pt>
                <c:pt idx="14">
                  <c:v>0.353487617320433</c:v>
                </c:pt>
                <c:pt idx="15">
                  <c:v>0.353487617320433</c:v>
                </c:pt>
                <c:pt idx="16">
                  <c:v>0.353487617320433</c:v>
                </c:pt>
                <c:pt idx="17">
                  <c:v>0.353487617320433</c:v>
                </c:pt>
                <c:pt idx="18">
                  <c:v>0.353487617320433</c:v>
                </c:pt>
                <c:pt idx="19">
                  <c:v>0.353487617320433</c:v>
                </c:pt>
                <c:pt idx="20">
                  <c:v>0.353487617320433</c:v>
                </c:pt>
                <c:pt idx="21">
                  <c:v>0.353487617320433</c:v>
                </c:pt>
                <c:pt idx="22">
                  <c:v>0.353487617320433</c:v>
                </c:pt>
                <c:pt idx="23">
                  <c:v>0.353487617320433</c:v>
                </c:pt>
                <c:pt idx="24">
                  <c:v>0.353487617320433</c:v>
                </c:pt>
                <c:pt idx="25">
                  <c:v>0.353487617320433</c:v>
                </c:pt>
                <c:pt idx="26">
                  <c:v>0.353487617320433</c:v>
                </c:pt>
                <c:pt idx="27">
                  <c:v>0.353487617320433</c:v>
                </c:pt>
                <c:pt idx="28">
                  <c:v>0.353487617320433</c:v>
                </c:pt>
                <c:pt idx="29">
                  <c:v>0.353487617320433</c:v>
                </c:pt>
                <c:pt idx="30">
                  <c:v>0.353487617320433</c:v>
                </c:pt>
                <c:pt idx="31">
                  <c:v>0.353487617320433</c:v>
                </c:pt>
                <c:pt idx="32">
                  <c:v>0.353487617320433</c:v>
                </c:pt>
                <c:pt idx="33">
                  <c:v>0.353487617320433</c:v>
                </c:pt>
                <c:pt idx="34">
                  <c:v>0.353487617320433</c:v>
                </c:pt>
                <c:pt idx="35">
                  <c:v>0.353487617320433</c:v>
                </c:pt>
                <c:pt idx="36">
                  <c:v>0.353487617320433</c:v>
                </c:pt>
                <c:pt idx="37">
                  <c:v>0.353487617320433</c:v>
                </c:pt>
                <c:pt idx="38">
                  <c:v>0.353487617320433</c:v>
                </c:pt>
                <c:pt idx="39">
                  <c:v>0.353487617320433</c:v>
                </c:pt>
                <c:pt idx="40">
                  <c:v>0.353487617320433</c:v>
                </c:pt>
                <c:pt idx="41">
                  <c:v>0.353487617320433</c:v>
                </c:pt>
                <c:pt idx="42">
                  <c:v>0.353487617320433</c:v>
                </c:pt>
                <c:pt idx="43">
                  <c:v>0.353487617320433</c:v>
                </c:pt>
                <c:pt idx="44">
                  <c:v>0.353487617320433</c:v>
                </c:pt>
                <c:pt idx="45">
                  <c:v>0.353487617320433</c:v>
                </c:pt>
                <c:pt idx="46">
                  <c:v>0.353487617320433</c:v>
                </c:pt>
                <c:pt idx="47">
                  <c:v>0.353487617320433</c:v>
                </c:pt>
                <c:pt idx="48">
                  <c:v>0.353487617320433</c:v>
                </c:pt>
                <c:pt idx="49">
                  <c:v>0.353487617320433</c:v>
                </c:pt>
                <c:pt idx="50">
                  <c:v>0.353487617320433</c:v>
                </c:pt>
                <c:pt idx="51">
                  <c:v>0.353487617320433</c:v>
                </c:pt>
                <c:pt idx="52">
                  <c:v>0.353487617320433</c:v>
                </c:pt>
                <c:pt idx="53">
                  <c:v>0.353487617320433</c:v>
                </c:pt>
                <c:pt idx="54">
                  <c:v>0.353487617320433</c:v>
                </c:pt>
                <c:pt idx="55">
                  <c:v>0.353487617320433</c:v>
                </c:pt>
                <c:pt idx="56">
                  <c:v>0.353487617320433</c:v>
                </c:pt>
                <c:pt idx="57">
                  <c:v>0.353487617320433</c:v>
                </c:pt>
                <c:pt idx="58">
                  <c:v>0.353487617320433</c:v>
                </c:pt>
                <c:pt idx="59">
                  <c:v>0.353487617320433</c:v>
                </c:pt>
                <c:pt idx="60">
                  <c:v>0.353487617320433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391688"/>
        <c:axId val="2073388552"/>
      </c:lineChart>
      <c:catAx>
        <c:axId val="20733916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73388552"/>
        <c:crosses val="autoZero"/>
        <c:auto val="1"/>
        <c:lblAlgn val="ctr"/>
        <c:lblOffset val="100"/>
        <c:noMultiLvlLbl val="0"/>
      </c:catAx>
      <c:valAx>
        <c:axId val="20733885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73391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'Verbraucher|Erzeuger_an_Leitung'!$M$7</c:f>
              <c:strCache>
                <c:ptCount val="1"/>
                <c:pt idx="0">
                  <c:v>UN</c:v>
                </c:pt>
              </c:strCache>
            </c:strRef>
          </c:tx>
          <c:spPr>
            <a:ln w="22225">
              <a:tailEnd type="arrow"/>
            </a:ln>
          </c:spPr>
          <c:xVal>
            <c:numRef>
              <c:f>'Verbraucher|Erzeuger_an_Leitung'!$Q$7:$R$7</c:f>
              <c:numCache>
                <c:formatCode>0.0</c:formatCode>
                <c:ptCount val="2"/>
                <c:pt idx="0" formatCode="General">
                  <c:v>0.0</c:v>
                </c:pt>
                <c:pt idx="1">
                  <c:v>216.608695652174</c:v>
                </c:pt>
              </c:numCache>
            </c:numRef>
          </c:xVal>
          <c:yVal>
            <c:numRef>
              <c:f>'Verbraucher|Erzeuger_an_Leitung'!$S$7:$T$7</c:f>
              <c:numCache>
                <c:formatCode>0.0</c:formatCode>
                <c:ptCount val="2"/>
                <c:pt idx="0" formatCode="General">
                  <c:v>0.0</c:v>
                </c:pt>
                <c:pt idx="1">
                  <c:v>154.304347826087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'Verbraucher|Erzeuger_an_Leitung'!$M$4</c:f>
              <c:strCache>
                <c:ptCount val="1"/>
                <c:pt idx="0">
                  <c:v>UR</c:v>
                </c:pt>
              </c:strCache>
            </c:strRef>
          </c:tx>
          <c:spPr>
            <a:ln w="19050">
              <a:tailEnd type="arrow"/>
            </a:ln>
          </c:spPr>
          <c:xVal>
            <c:numRef>
              <c:f>'Verbraucher|Erzeuger_an_Leitung'!$Q$4:$R$4</c:f>
              <c:numCache>
                <c:formatCode>0.0</c:formatCode>
                <c:ptCount val="2"/>
                <c:pt idx="0">
                  <c:v>184.0</c:v>
                </c:pt>
                <c:pt idx="1">
                  <c:v>216.608695652174</c:v>
                </c:pt>
              </c:numCache>
            </c:numRef>
          </c:xVal>
          <c:yVal>
            <c:numRef>
              <c:f>'Verbraucher|Erzeuger_an_Leitung'!$S$4:$T$4</c:f>
              <c:numCache>
                <c:formatCode>0.0</c:formatCode>
                <c:ptCount val="2"/>
                <c:pt idx="0">
                  <c:v>154.304347826087</c:v>
                </c:pt>
                <c:pt idx="1">
                  <c:v>154.304347826087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'Verbraucher|Erzeuger_an_Leitung'!$M$5</c:f>
              <c:strCache>
                <c:ptCount val="1"/>
                <c:pt idx="0">
                  <c:v>UX</c:v>
                </c:pt>
              </c:strCache>
            </c:strRef>
          </c:tx>
          <c:spPr>
            <a:ln w="19050">
              <a:tailEnd type="arrow"/>
            </a:ln>
          </c:spPr>
          <c:xVal>
            <c:numRef>
              <c:f>'Verbraucher|Erzeuger_an_Leitung'!$Q$5:$R$5</c:f>
              <c:numCache>
                <c:formatCode>0.0</c:formatCode>
                <c:ptCount val="2"/>
                <c:pt idx="0">
                  <c:v>184.0</c:v>
                </c:pt>
                <c:pt idx="1">
                  <c:v>184.0</c:v>
                </c:pt>
              </c:numCache>
            </c:numRef>
          </c:xVal>
          <c:yVal>
            <c:numRef>
              <c:f>'Verbraucher|Erzeuger_an_Leitung'!$S$5:$T$5</c:f>
              <c:numCache>
                <c:formatCode>0.0</c:formatCode>
                <c:ptCount val="2"/>
                <c:pt idx="0">
                  <c:v>138</c:v>
                </c:pt>
                <c:pt idx="1">
                  <c:v>154.304347826087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'Verbraucher|Erzeuger_an_Leitung'!$M$6</c:f>
              <c:strCache>
                <c:ptCount val="1"/>
                <c:pt idx="0">
                  <c:v>UL</c:v>
                </c:pt>
              </c:strCache>
            </c:strRef>
          </c:tx>
          <c:spPr>
            <a:ln w="19050">
              <a:tailEnd type="arrow"/>
            </a:ln>
          </c:spPr>
          <c:xVal>
            <c:numRef>
              <c:f>'Verbraucher|Erzeuger_an_Leitung'!$Q$6:$R$6</c:f>
              <c:numCache>
                <c:formatCode>0.0</c:formatCode>
                <c:ptCount val="2"/>
                <c:pt idx="0">
                  <c:v>0.0</c:v>
                </c:pt>
                <c:pt idx="1">
                  <c:v>184.0</c:v>
                </c:pt>
              </c:numCache>
            </c:numRef>
          </c:xVal>
          <c:yVal>
            <c:numRef>
              <c:f>'Verbraucher|Erzeuger_an_Leitung'!$S$6:$T$6</c:f>
              <c:numCache>
                <c:formatCode>0.0</c:formatCode>
                <c:ptCount val="2"/>
                <c:pt idx="0">
                  <c:v>0.0</c:v>
                </c:pt>
                <c:pt idx="1">
                  <c:v>138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'Verbraucher|Erzeuger_an_Leitung'!$M$3</c:f>
              <c:strCache>
                <c:ptCount val="1"/>
                <c:pt idx="0">
                  <c:v>I</c:v>
                </c:pt>
              </c:strCache>
            </c:strRef>
          </c:tx>
          <c:spPr>
            <a:ln w="25400">
              <a:tailEnd type="triangle" w="lg" len="lg"/>
            </a:ln>
          </c:spPr>
          <c:marker>
            <c:symbol val="none"/>
          </c:marker>
          <c:xVal>
            <c:numRef>
              <c:f>'Verbraucher|Erzeuger_an_Leitung'!$Q$3:$R$3</c:f>
              <c:numCache>
                <c:formatCode>0.0</c:formatCode>
                <c:ptCount val="2"/>
                <c:pt idx="0" formatCode="General">
                  <c:v>0.0</c:v>
                </c:pt>
                <c:pt idx="1">
                  <c:v>32.60869565217391</c:v>
                </c:pt>
              </c:numCache>
            </c:numRef>
          </c:xVal>
          <c:yVal>
            <c:numRef>
              <c:f>'Verbraucher|Erzeuger_an_Leitung'!$S$3:$T$3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5018424"/>
        <c:axId val="2075021512"/>
      </c:scatterChart>
      <c:valAx>
        <c:axId val="207501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021512"/>
        <c:crosses val="autoZero"/>
        <c:crossBetween val="midCat"/>
      </c:valAx>
      <c:valAx>
        <c:axId val="2075021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5018424"/>
        <c:crosses val="autoZero"/>
        <c:crossBetween val="midCat"/>
      </c:valAx>
      <c:spPr>
        <a:ln w="19050" cap="flat" cmpd="sng">
          <a:solidFill>
            <a:srgbClr val="FF0000"/>
          </a:solidFill>
          <a:round/>
        </a:ln>
      </c:spPr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umgekehrter_Zählpfeil!$M$7</c:f>
              <c:strCache>
                <c:ptCount val="1"/>
                <c:pt idx="0">
                  <c:v>UN</c:v>
                </c:pt>
              </c:strCache>
            </c:strRef>
          </c:tx>
          <c:spPr>
            <a:ln w="22225">
              <a:tailEnd type="arrow"/>
            </a:ln>
          </c:spPr>
          <c:xVal>
            <c:numRef>
              <c:f>umgekehrter_Zählpfeil!$Q$7:$R$7</c:f>
              <c:numCache>
                <c:formatCode>0.0</c:formatCode>
                <c:ptCount val="2"/>
                <c:pt idx="0" formatCode="General">
                  <c:v>0.0</c:v>
                </c:pt>
                <c:pt idx="1">
                  <c:v>151.3913043478261</c:v>
                </c:pt>
              </c:numCache>
            </c:numRef>
          </c:xVal>
          <c:yVal>
            <c:numRef>
              <c:f>umgekehrter_Zählpfeil!$S$7:$T$7</c:f>
              <c:numCache>
                <c:formatCode>0.0</c:formatCode>
                <c:ptCount val="2"/>
                <c:pt idx="0" formatCode="General">
                  <c:v>0.0</c:v>
                </c:pt>
                <c:pt idx="1">
                  <c:v>-154.304347826087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umgekehrter_Zählpfeil!$M$4</c:f>
              <c:strCache>
                <c:ptCount val="1"/>
                <c:pt idx="0">
                  <c:v>UR</c:v>
                </c:pt>
              </c:strCache>
            </c:strRef>
          </c:tx>
          <c:spPr>
            <a:ln w="19050">
              <a:headEnd type="arrow"/>
              <a:tailEnd type="none"/>
            </a:ln>
          </c:spPr>
          <c:xVal>
            <c:numRef>
              <c:f>umgekehrter_Zählpfeil!$Q$4:$R$4</c:f>
              <c:numCache>
                <c:formatCode>0.0</c:formatCode>
                <c:ptCount val="2"/>
                <c:pt idx="0">
                  <c:v>184.0</c:v>
                </c:pt>
                <c:pt idx="1">
                  <c:v>151.3913043478261</c:v>
                </c:pt>
              </c:numCache>
            </c:numRef>
          </c:xVal>
          <c:yVal>
            <c:numRef>
              <c:f>umgekehrter_Zählpfeil!$S$4:$T$4</c:f>
              <c:numCache>
                <c:formatCode>0.0</c:formatCode>
                <c:ptCount val="2"/>
                <c:pt idx="0">
                  <c:v>-154.304347826087</c:v>
                </c:pt>
                <c:pt idx="1">
                  <c:v>-154.304347826087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umgekehrter_Zählpfeil!$M$5</c:f>
              <c:strCache>
                <c:ptCount val="1"/>
                <c:pt idx="0">
                  <c:v>UX</c:v>
                </c:pt>
              </c:strCache>
            </c:strRef>
          </c:tx>
          <c:spPr>
            <a:ln w="19050">
              <a:headEnd type="arrow"/>
              <a:tailEnd type="none"/>
            </a:ln>
          </c:spPr>
          <c:xVal>
            <c:numRef>
              <c:f>umgekehrter_Zählpfeil!$Q$5:$R$5</c:f>
              <c:numCache>
                <c:formatCode>0.0</c:formatCode>
                <c:ptCount val="2"/>
                <c:pt idx="0">
                  <c:v>184.0</c:v>
                </c:pt>
                <c:pt idx="1">
                  <c:v>184.0</c:v>
                </c:pt>
              </c:numCache>
            </c:numRef>
          </c:xVal>
          <c:yVal>
            <c:numRef>
              <c:f>umgekehrter_Zählpfeil!$S$5:$T$5</c:f>
              <c:numCache>
                <c:formatCode>0.0</c:formatCode>
                <c:ptCount val="2"/>
                <c:pt idx="0">
                  <c:v>-138</c:v>
                </c:pt>
                <c:pt idx="1">
                  <c:v>-154.304347826087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umgekehrter_Zählpfeil!$M$6</c:f>
              <c:strCache>
                <c:ptCount val="1"/>
                <c:pt idx="0">
                  <c:v>UE</c:v>
                </c:pt>
              </c:strCache>
            </c:strRef>
          </c:tx>
          <c:spPr>
            <a:ln w="19050">
              <a:tailEnd type="arrow"/>
            </a:ln>
          </c:spPr>
          <c:xVal>
            <c:numRef>
              <c:f>umgekehrter_Zählpfeil!$Q$6:$R$6</c:f>
              <c:numCache>
                <c:formatCode>0.0</c:formatCode>
                <c:ptCount val="2"/>
                <c:pt idx="0">
                  <c:v>0.0</c:v>
                </c:pt>
                <c:pt idx="1">
                  <c:v>184.0</c:v>
                </c:pt>
              </c:numCache>
            </c:numRef>
          </c:xVal>
          <c:yVal>
            <c:numRef>
              <c:f>umgekehrter_Zählpfeil!$S$6:$T$6</c:f>
              <c:numCache>
                <c:formatCode>0.0</c:formatCode>
                <c:ptCount val="2"/>
                <c:pt idx="0">
                  <c:v>0.0</c:v>
                </c:pt>
                <c:pt idx="1">
                  <c:v>-138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umgekehrter_Zählpfeil!$M$3</c:f>
              <c:strCache>
                <c:ptCount val="1"/>
                <c:pt idx="0">
                  <c:v>I</c:v>
                </c:pt>
              </c:strCache>
            </c:strRef>
          </c:tx>
          <c:spPr>
            <a:ln w="25400">
              <a:tailEnd type="triangle" w="lg" len="lg"/>
            </a:ln>
          </c:spPr>
          <c:marker>
            <c:symbol val="none"/>
          </c:marker>
          <c:xVal>
            <c:numRef>
              <c:f>umgekehrter_Zählpfeil!$Q$3:$R$3</c:f>
              <c:numCache>
                <c:formatCode>0.0</c:formatCode>
                <c:ptCount val="2"/>
                <c:pt idx="0" formatCode="General">
                  <c:v>0.0</c:v>
                </c:pt>
                <c:pt idx="1">
                  <c:v>32.60869565217391</c:v>
                </c:pt>
              </c:numCache>
            </c:numRef>
          </c:xVal>
          <c:yVal>
            <c:numRef>
              <c:f>umgekehrter_Zählpfeil!$S$3:$T$3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3294568"/>
        <c:axId val="2073290920"/>
      </c:scatterChart>
      <c:valAx>
        <c:axId val="2073294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3290920"/>
        <c:crosses val="autoZero"/>
        <c:crossBetween val="midCat"/>
      </c:valAx>
      <c:valAx>
        <c:axId val="2073290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3294568"/>
        <c:crosses val="autoZero"/>
        <c:crossBetween val="midCat"/>
      </c:valAx>
      <c:spPr>
        <a:ln w="19050" cap="flat" cmpd="sng">
          <a:solidFill>
            <a:srgbClr val="FF0000"/>
          </a:solidFill>
          <a:round/>
        </a:ln>
      </c:spPr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Reflexionen_an_Leitungen!$D$54</c:f>
              <c:strCache>
                <c:ptCount val="1"/>
                <c:pt idx="0">
                  <c:v>ua(t)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Reflexionen_an_Leitungen!$E$56:$M$56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 formatCode="0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Reflexionen_an_Leitungen!$E$54:$M$54</c:f>
              <c:numCache>
                <c:formatCode>0.00</c:formatCode>
                <c:ptCount val="9"/>
                <c:pt idx="0">
                  <c:v>0.789473684210526</c:v>
                </c:pt>
                <c:pt idx="1">
                  <c:v>0.789473684210526</c:v>
                </c:pt>
                <c:pt idx="2">
                  <c:v>0.597025805511007</c:v>
                </c:pt>
                <c:pt idx="3">
                  <c:v>0.597025805511007</c:v>
                </c:pt>
                <c:pt idx="4">
                  <c:v>0.53252111486657</c:v>
                </c:pt>
                <c:pt idx="5">
                  <c:v>0.53252111486657</c:v>
                </c:pt>
                <c:pt idx="6">
                  <c:v>0.510900429082701</c:v>
                </c:pt>
                <c:pt idx="7">
                  <c:v>0.510900429082701</c:v>
                </c:pt>
                <c:pt idx="8">
                  <c:v>0.503653606423841</c:v>
                </c:pt>
              </c:numCache>
            </c:numRef>
          </c:val>
        </c:ser>
        <c:ser>
          <c:idx val="1"/>
          <c:order val="1"/>
          <c:tx>
            <c:strRef>
              <c:f>Reflexionen_an_Leitungen!$D$55</c:f>
              <c:strCache>
                <c:ptCount val="1"/>
                <c:pt idx="0">
                  <c:v>ub(t)</c:v>
                </c:pt>
              </c:strCache>
            </c:strRef>
          </c:tx>
          <c:invertIfNegative val="0"/>
          <c:cat>
            <c:numRef>
              <c:f>Reflexionen_an_Leitungen!$E$56:$M$56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 formatCode="0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Reflexionen_an_Leitungen!$E$55:$M$55</c:f>
              <c:numCache>
                <c:formatCode>0.00</c:formatCode>
                <c:ptCount val="9"/>
                <c:pt idx="0">
                  <c:v>0.0</c:v>
                </c:pt>
                <c:pt idx="1">
                  <c:v>0.332409972299169</c:v>
                </c:pt>
                <c:pt idx="2">
                  <c:v>0.332409972299169</c:v>
                </c:pt>
                <c:pt idx="3">
                  <c:v>0.443827165230469</c:v>
                </c:pt>
                <c:pt idx="4">
                  <c:v>0.443827165230469</c:v>
                </c:pt>
                <c:pt idx="5">
                  <c:v>0.48117198612988</c:v>
                </c:pt>
                <c:pt idx="6">
                  <c:v>0.48117198612988</c:v>
                </c:pt>
                <c:pt idx="7">
                  <c:v>0.49368922526791</c:v>
                </c:pt>
                <c:pt idx="8">
                  <c:v>0.49368922526791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950632"/>
        <c:axId val="2074953672"/>
      </c:barChart>
      <c:catAx>
        <c:axId val="207495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4953672"/>
        <c:crosses val="autoZero"/>
        <c:auto val="1"/>
        <c:lblAlgn val="ctr"/>
        <c:lblOffset val="100"/>
        <c:noMultiLvlLbl val="0"/>
      </c:catAx>
      <c:valAx>
        <c:axId val="20749536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74950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6</xdr:row>
      <xdr:rowOff>25400</xdr:rowOff>
    </xdr:from>
    <xdr:to>
      <xdr:col>20</xdr:col>
      <xdr:colOff>50800</xdr:colOff>
      <xdr:row>20</xdr:row>
      <xdr:rowOff>101600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749300</xdr:colOff>
      <xdr:row>9</xdr:row>
      <xdr:rowOff>76200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76800" cy="1625600"/>
        </a:xfrm>
        <a:prstGeom prst="rect">
          <a:avLst/>
        </a:prstGeom>
      </xdr:spPr>
    </xdr:pic>
    <xdr:clientData/>
  </xdr:twoCellAnchor>
  <xdr:twoCellAnchor>
    <xdr:from>
      <xdr:col>0</xdr:col>
      <xdr:colOff>120650</xdr:colOff>
      <xdr:row>12</xdr:row>
      <xdr:rowOff>0</xdr:rowOff>
    </xdr:from>
    <xdr:to>
      <xdr:col>8</xdr:col>
      <xdr:colOff>38100</xdr:colOff>
      <xdr:row>31</xdr:row>
      <xdr:rowOff>38100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12</xdr:row>
      <xdr:rowOff>0</xdr:rowOff>
    </xdr:from>
    <xdr:to>
      <xdr:col>7</xdr:col>
      <xdr:colOff>279400</xdr:colOff>
      <xdr:row>31</xdr:row>
      <xdr:rowOff>38100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63500</xdr:rowOff>
    </xdr:from>
    <xdr:to>
      <xdr:col>5</xdr:col>
      <xdr:colOff>800100</xdr:colOff>
      <xdr:row>8</xdr:row>
      <xdr:rowOff>88900</xdr:rowOff>
    </xdr:to>
    <xdr:pic>
      <xdr:nvPicPr>
        <xdr:cNvPr id="5" name="Bild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63500"/>
          <a:ext cx="5029200" cy="157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165100</xdr:rowOff>
    </xdr:from>
    <xdr:to>
      <xdr:col>13</xdr:col>
      <xdr:colOff>749300</xdr:colOff>
      <xdr:row>7</xdr:row>
      <xdr:rowOff>101600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65100"/>
          <a:ext cx="7505700" cy="127000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0</xdr:row>
      <xdr:rowOff>63500</xdr:rowOff>
    </xdr:from>
    <xdr:to>
      <xdr:col>22</xdr:col>
      <xdr:colOff>723900</xdr:colOff>
      <xdr:row>19</xdr:row>
      <xdr:rowOff>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K5" sqref="K5"/>
    </sheetView>
  </sheetViews>
  <sheetFormatPr baseColWidth="10" defaultRowHeight="15" x14ac:dyDescent="0"/>
  <cols>
    <col min="1" max="4" width="10.83203125" style="51"/>
  </cols>
  <sheetData>
    <row r="1" spans="1:10">
      <c r="A1" s="53" t="s">
        <v>28</v>
      </c>
      <c r="B1" s="54"/>
      <c r="C1" s="54"/>
      <c r="D1" s="55" t="s">
        <v>31</v>
      </c>
      <c r="E1" s="56"/>
      <c r="F1" s="56">
        <f>2*3.142*50*F2/1000</f>
        <v>0.31419999999999998</v>
      </c>
      <c r="G1" s="56" t="s">
        <v>32</v>
      </c>
      <c r="H1" s="99" t="s">
        <v>36</v>
      </c>
      <c r="I1" s="57">
        <v>45</v>
      </c>
      <c r="J1" s="100" t="s">
        <v>37</v>
      </c>
    </row>
    <row r="2" spans="1:10">
      <c r="A2" s="58" t="s">
        <v>29</v>
      </c>
      <c r="B2" s="59"/>
      <c r="C2" s="59"/>
      <c r="D2" s="60" t="s">
        <v>41</v>
      </c>
      <c r="E2" s="49"/>
      <c r="F2" s="49">
        <v>1</v>
      </c>
      <c r="G2" s="49" t="s">
        <v>40</v>
      </c>
      <c r="H2" s="49"/>
      <c r="I2" s="49">
        <f>I1*2*3.142/360</f>
        <v>0.78549999999999998</v>
      </c>
      <c r="J2" s="61" t="s">
        <v>38</v>
      </c>
    </row>
    <row r="3" spans="1:10" ht="16" thickBot="1">
      <c r="A3" s="62"/>
      <c r="B3" s="63"/>
      <c r="C3" s="63"/>
      <c r="D3" s="64" t="s">
        <v>30</v>
      </c>
      <c r="E3" s="65"/>
      <c r="F3" s="65"/>
      <c r="G3" s="65"/>
      <c r="H3" s="65"/>
      <c r="I3" s="65"/>
      <c r="J3" s="66"/>
    </row>
    <row r="4" spans="1:10">
      <c r="D4" s="50"/>
    </row>
    <row r="5" spans="1:10">
      <c r="A5" s="51" t="s">
        <v>33</v>
      </c>
      <c r="B5" s="51" t="s">
        <v>34</v>
      </c>
      <c r="C5" s="51" t="s">
        <v>35</v>
      </c>
      <c r="D5" s="51" t="s">
        <v>39</v>
      </c>
      <c r="E5" s="51" t="s">
        <v>42</v>
      </c>
      <c r="F5" s="67">
        <f>SUM($D$6:$D$66)/60</f>
        <v>0.35348761732043299</v>
      </c>
    </row>
    <row r="6" spans="1:10">
      <c r="A6" s="51">
        <v>0</v>
      </c>
      <c r="B6" s="52">
        <f>SIN($F$1*A6)</f>
        <v>0</v>
      </c>
      <c r="C6" s="52">
        <f>SIN($F$1*A6+$I$2)</f>
        <v>0.70717878687206648</v>
      </c>
      <c r="D6" s="52">
        <f>B6*C6</f>
        <v>0</v>
      </c>
      <c r="E6" s="52">
        <f>$F$5</f>
        <v>0.35348761732043299</v>
      </c>
    </row>
    <row r="7" spans="1:10">
      <c r="A7" s="51">
        <v>1</v>
      </c>
      <c r="B7" s="52">
        <f t="shared" ref="B7:B66" si="0">SIN($F$1*A7)</f>
        <v>0.3090557350643407</v>
      </c>
      <c r="C7" s="52">
        <f t="shared" ref="C7:C61" si="1">SIN($F$1*A7+$I$2)</f>
        <v>0.89107124112271785</v>
      </c>
      <c r="D7" s="52">
        <f t="shared" ref="D7:D61" si="2">B7*C7</f>
        <v>0.27539067741987594</v>
      </c>
      <c r="E7" s="52">
        <f t="shared" ref="E7:E66" si="3">$F$5</f>
        <v>0.35348761732043299</v>
      </c>
    </row>
    <row r="8" spans="1:10">
      <c r="A8" s="51">
        <v>2</v>
      </c>
      <c r="B8" s="52">
        <f t="shared" si="0"/>
        <v>0.58785116037545415</v>
      </c>
      <c r="C8" s="52">
        <f t="shared" si="1"/>
        <v>0.98771699935929091</v>
      </c>
      <c r="D8" s="52">
        <f t="shared" si="2"/>
        <v>0.58063058419592084</v>
      </c>
      <c r="E8" s="52">
        <f t="shared" si="3"/>
        <v>0.35348761732043299</v>
      </c>
    </row>
    <row r="9" spans="1:10">
      <c r="A9" s="51">
        <v>3</v>
      </c>
      <c r="B9" s="52">
        <f t="shared" si="0"/>
        <v>0.80908881799766819</v>
      </c>
      <c r="C9" s="52">
        <f t="shared" si="1"/>
        <v>0.98765326814756749</v>
      </c>
      <c r="D9" s="52">
        <f t="shared" si="2"/>
        <v>0.79909921531704942</v>
      </c>
      <c r="E9" s="52">
        <f t="shared" si="3"/>
        <v>0.35348761732043299</v>
      </c>
    </row>
    <row r="10" spans="1:10">
      <c r="A10" s="51">
        <v>4</v>
      </c>
      <c r="B10" s="52">
        <f t="shared" si="0"/>
        <v>0.95110685445548326</v>
      </c>
      <c r="C10" s="52">
        <f t="shared" si="1"/>
        <v>0.89088628754715138</v>
      </c>
      <c r="D10" s="52">
        <f t="shared" si="2"/>
        <v>0.8473280546264943</v>
      </c>
      <c r="E10" s="52">
        <f t="shared" si="3"/>
        <v>0.35348761732043299</v>
      </c>
    </row>
    <row r="11" spans="1:10">
      <c r="A11" s="51">
        <v>5</v>
      </c>
      <c r="B11" s="52">
        <f t="shared" si="0"/>
        <v>0.99999997925861284</v>
      </c>
      <c r="C11" s="52">
        <f t="shared" si="1"/>
        <v>0.70689072013385135</v>
      </c>
      <c r="D11" s="52">
        <f t="shared" si="2"/>
        <v>0.7068907054719572</v>
      </c>
      <c r="E11" s="52">
        <f t="shared" si="3"/>
        <v>0.35348761732043299</v>
      </c>
    </row>
    <row r="12" spans="1:10">
      <c r="A12" s="51">
        <v>6</v>
      </c>
      <c r="B12" s="52">
        <f t="shared" si="0"/>
        <v>0.95098096171212143</v>
      </c>
      <c r="C12" s="52">
        <f t="shared" si="1"/>
        <v>0.45368196646960246</v>
      </c>
      <c r="D12" s="52">
        <f t="shared" si="2"/>
        <v>0.43144291278470898</v>
      </c>
      <c r="E12" s="52">
        <f t="shared" si="3"/>
        <v>0.35348761732043299</v>
      </c>
    </row>
    <row r="13" spans="1:10">
      <c r="A13" s="51">
        <v>7</v>
      </c>
      <c r="B13" s="52">
        <f t="shared" si="0"/>
        <v>0.80884935893940912</v>
      </c>
      <c r="C13" s="52">
        <f t="shared" si="1"/>
        <v>0.15605223860157288</v>
      </c>
      <c r="D13" s="52">
        <f t="shared" si="2"/>
        <v>0.12622275315394194</v>
      </c>
      <c r="E13" s="52">
        <f t="shared" si="3"/>
        <v>0.35348761732043299</v>
      </c>
    </row>
    <row r="14" spans="1:10">
      <c r="A14" s="51">
        <v>8</v>
      </c>
      <c r="B14" s="52">
        <f t="shared" si="0"/>
        <v>0.5875215809521831</v>
      </c>
      <c r="C14" s="52">
        <f t="shared" si="1"/>
        <v>-0.15685689858330709</v>
      </c>
      <c r="D14" s="52">
        <f t="shared" si="2"/>
        <v>-9.2156813038920829E-2</v>
      </c>
      <c r="E14" s="52">
        <f t="shared" si="3"/>
        <v>0.35348761732043299</v>
      </c>
    </row>
    <row r="15" spans="1:10">
      <c r="A15" s="51">
        <v>9</v>
      </c>
      <c r="B15" s="52">
        <f t="shared" si="0"/>
        <v>0.30866830510413396</v>
      </c>
      <c r="C15" s="52">
        <f t="shared" si="1"/>
        <v>-0.45440784046702792</v>
      </c>
      <c r="D15" s="52">
        <f t="shared" si="2"/>
        <v>-0.1402612979429872</v>
      </c>
      <c r="E15" s="52">
        <f t="shared" si="3"/>
        <v>0.35348761732043299</v>
      </c>
    </row>
    <row r="16" spans="1:10">
      <c r="A16" s="51">
        <v>10</v>
      </c>
      <c r="B16" s="52">
        <f t="shared" si="0"/>
        <v>-4.0734639894142617E-4</v>
      </c>
      <c r="C16" s="52">
        <f t="shared" si="1"/>
        <v>-0.70746673626733048</v>
      </c>
      <c r="D16" s="52">
        <f t="shared" si="2"/>
        <v>2.8818402738934072E-4</v>
      </c>
      <c r="E16" s="52">
        <f t="shared" si="3"/>
        <v>0.35348761732043299</v>
      </c>
    </row>
    <row r="17" spans="1:5">
      <c r="A17" s="51">
        <v>11</v>
      </c>
      <c r="B17" s="52">
        <f t="shared" si="0"/>
        <v>-0.30944311374259081</v>
      </c>
      <c r="C17" s="52">
        <f t="shared" si="1"/>
        <v>-0.89125604684185711</v>
      </c>
      <c r="D17" s="52">
        <f t="shared" si="2"/>
        <v>0.27579304627665663</v>
      </c>
      <c r="E17" s="52">
        <f t="shared" si="3"/>
        <v>0.35348761732043299</v>
      </c>
    </row>
    <row r="18" spans="1:5">
      <c r="A18" s="51">
        <v>12</v>
      </c>
      <c r="B18" s="52">
        <f t="shared" si="0"/>
        <v>-0.5881806422559378</v>
      </c>
      <c r="C18" s="52">
        <f t="shared" si="1"/>
        <v>-0.98778056667805036</v>
      </c>
      <c r="D18" s="52">
        <f t="shared" si="2"/>
        <v>0.58099340811662981</v>
      </c>
      <c r="E18" s="52">
        <f t="shared" si="3"/>
        <v>0.35348761732043299</v>
      </c>
    </row>
    <row r="19" spans="1:5">
      <c r="A19" s="51">
        <v>13</v>
      </c>
      <c r="B19" s="52">
        <f t="shared" si="0"/>
        <v>-0.80932814280293353</v>
      </c>
      <c r="C19" s="52">
        <f t="shared" si="1"/>
        <v>-0.98758937305345518</v>
      </c>
      <c r="D19" s="52">
        <f t="shared" si="2"/>
        <v>0.79928387314526639</v>
      </c>
      <c r="E19" s="52">
        <f t="shared" si="3"/>
        <v>0.35348761732043299</v>
      </c>
    </row>
    <row r="20" spans="1:5">
      <c r="A20" s="51">
        <v>14</v>
      </c>
      <c r="B20" s="52">
        <f t="shared" si="0"/>
        <v>-0.95123258938064259</v>
      </c>
      <c r="C20" s="52">
        <f t="shared" si="1"/>
        <v>-0.89070118614584737</v>
      </c>
      <c r="D20" s="52">
        <f t="shared" si="2"/>
        <v>0.84726399566192412</v>
      </c>
      <c r="E20" s="52">
        <f t="shared" si="3"/>
        <v>0.35348761732043299</v>
      </c>
    </row>
    <row r="21" spans="1:5">
      <c r="A21" s="51">
        <v>15</v>
      </c>
      <c r="B21" s="52">
        <f t="shared" si="0"/>
        <v>-0.99999981332752064</v>
      </c>
      <c r="C21" s="52">
        <f t="shared" si="1"/>
        <v>-0.70660253610048473</v>
      </c>
      <c r="D21" s="52">
        <f t="shared" si="2"/>
        <v>0.70660240419723741</v>
      </c>
      <c r="E21" s="52">
        <f t="shared" si="3"/>
        <v>0.35348761732043299</v>
      </c>
    </row>
    <row r="22" spans="1:5">
      <c r="A22" s="51">
        <v>16</v>
      </c>
      <c r="B22" s="52">
        <f t="shared" si="0"/>
        <v>-0.95085491117144672</v>
      </c>
      <c r="C22" s="52">
        <f t="shared" si="1"/>
        <v>-0.45331891652085649</v>
      </c>
      <c r="D22" s="52">
        <f t="shared" si="2"/>
        <v>0.43104051810077548</v>
      </c>
      <c r="E22" s="52">
        <f t="shared" si="3"/>
        <v>0.35348761732043299</v>
      </c>
    </row>
    <row r="23" spans="1:5">
      <c r="A23" s="51">
        <v>17</v>
      </c>
      <c r="B23" s="52">
        <f t="shared" si="0"/>
        <v>-0.80860976566788989</v>
      </c>
      <c r="C23" s="52">
        <f t="shared" si="1"/>
        <v>-0.15564986973644701</v>
      </c>
      <c r="D23" s="52">
        <f t="shared" si="2"/>
        <v>0.12586000469382599</v>
      </c>
      <c r="E23" s="52">
        <f t="shared" si="3"/>
        <v>0.35348761732043299</v>
      </c>
    </row>
    <row r="24" spans="1:5">
      <c r="A24" s="51">
        <v>18</v>
      </c>
      <c r="B24" s="52">
        <f t="shared" si="0"/>
        <v>-0.58719190404081245</v>
      </c>
      <c r="C24" s="52">
        <f t="shared" si="1"/>
        <v>0.15725918956639728</v>
      </c>
      <c r="D24" s="52">
        <f t="shared" si="2"/>
        <v>-9.2341322949407889E-2</v>
      </c>
      <c r="E24" s="52">
        <f t="shared" si="3"/>
        <v>0.35348761732043299</v>
      </c>
    </row>
    <row r="25" spans="1:5">
      <c r="A25" s="51">
        <v>19</v>
      </c>
      <c r="B25" s="52">
        <f t="shared" si="0"/>
        <v>-0.30828082392625755</v>
      </c>
      <c r="C25" s="52">
        <f t="shared" si="1"/>
        <v>0.45477066439526237</v>
      </c>
      <c r="D25" s="52">
        <f t="shared" si="2"/>
        <v>-0.14019707511726304</v>
      </c>
      <c r="E25" s="52">
        <f t="shared" si="3"/>
        <v>0.35348761732043299</v>
      </c>
    </row>
    <row r="26" spans="1:5">
      <c r="A26" s="51">
        <v>20</v>
      </c>
      <c r="B26" s="52">
        <f t="shared" si="0"/>
        <v>8.1469273029141805E-4</v>
      </c>
      <c r="C26" s="52">
        <f t="shared" si="1"/>
        <v>0.70775456827186389</v>
      </c>
      <c r="D26" s="52">
        <f t="shared" si="2"/>
        <v>5.7660250160162867E-4</v>
      </c>
      <c r="E26" s="52">
        <f t="shared" si="3"/>
        <v>0.35348761732043299</v>
      </c>
    </row>
    <row r="27" spans="1:5">
      <c r="A27" s="51">
        <v>21</v>
      </c>
      <c r="B27" s="52">
        <f t="shared" si="0"/>
        <v>0.30983044107460556</v>
      </c>
      <c r="C27" s="52">
        <f t="shared" si="1"/>
        <v>0.89144070467390379</v>
      </c>
      <c r="D27" s="52">
        <f t="shared" si="2"/>
        <v>0.27619546672097278</v>
      </c>
      <c r="E27" s="52">
        <f t="shared" si="3"/>
        <v>0.35348761732043299</v>
      </c>
    </row>
    <row r="28" spans="1:5">
      <c r="A28" s="51">
        <v>22</v>
      </c>
      <c r="B28" s="52">
        <f t="shared" si="0"/>
        <v>0.58851002653896378</v>
      </c>
      <c r="C28" s="52">
        <f t="shared" si="1"/>
        <v>0.98784397009329838</v>
      </c>
      <c r="D28" s="52">
        <f t="shared" si="2"/>
        <v>0.58135608105596237</v>
      </c>
      <c r="E28" s="52">
        <f t="shared" si="3"/>
        <v>0.35348761732043299</v>
      </c>
    </row>
    <row r="29" spans="1:5">
      <c r="A29" s="51">
        <v>23</v>
      </c>
      <c r="B29" s="52">
        <f t="shared" si="0"/>
        <v>0.80956733331549302</v>
      </c>
      <c r="C29" s="52">
        <f t="shared" si="1"/>
        <v>0.98752531408755606</v>
      </c>
      <c r="D29" s="52">
        <f t="shared" si="2"/>
        <v>0.79946823510740739</v>
      </c>
      <c r="E29" s="52">
        <f t="shared" si="3"/>
        <v>0.35348761732043299</v>
      </c>
    </row>
    <row r="30" spans="1:5">
      <c r="A30" s="51">
        <v>24</v>
      </c>
      <c r="B30" s="52">
        <f t="shared" si="0"/>
        <v>0.95135816646673621</v>
      </c>
      <c r="C30" s="52">
        <f t="shared" si="1"/>
        <v>0.89051593694951925</v>
      </c>
      <c r="D30" s="52">
        <f t="shared" si="2"/>
        <v>0.84719960898570235</v>
      </c>
      <c r="E30" s="52">
        <f t="shared" si="3"/>
        <v>0.35348761732043299</v>
      </c>
    </row>
    <row r="31" spans="1:5">
      <c r="A31" s="51">
        <v>25</v>
      </c>
      <c r="B31" s="52">
        <f t="shared" si="0"/>
        <v>0.99999948146536388</v>
      </c>
      <c r="C31" s="52">
        <f t="shared" si="1"/>
        <v>0.70631423481978539</v>
      </c>
      <c r="D31" s="52">
        <f t="shared" si="2"/>
        <v>0.70631386857139067</v>
      </c>
      <c r="E31" s="52">
        <f t="shared" si="3"/>
        <v>0.35348761732043299</v>
      </c>
    </row>
    <row r="32" spans="1:5">
      <c r="A32" s="51">
        <v>26</v>
      </c>
      <c r="B32" s="52">
        <f t="shared" si="0"/>
        <v>0.95072870285437472</v>
      </c>
      <c r="C32" s="52">
        <f t="shared" si="1"/>
        <v>0.45295579135240488</v>
      </c>
      <c r="D32" s="52">
        <f t="shared" si="2"/>
        <v>0.4306380719628487</v>
      </c>
      <c r="E32" s="52">
        <f t="shared" si="3"/>
        <v>0.35348761732043299</v>
      </c>
    </row>
    <row r="33" spans="1:5">
      <c r="A33" s="51">
        <v>27</v>
      </c>
      <c r="B33" s="52">
        <f t="shared" si="0"/>
        <v>0.80837003822286579</v>
      </c>
      <c r="C33" s="52">
        <f t="shared" si="1"/>
        <v>0.15524747504416594</v>
      </c>
      <c r="D33" s="52">
        <f t="shared" si="2"/>
        <v>0.12549740733545584</v>
      </c>
      <c r="E33" s="52">
        <f t="shared" si="3"/>
        <v>0.35348761732043299</v>
      </c>
    </row>
    <row r="34" spans="1:5">
      <c r="A34" s="51">
        <v>28</v>
      </c>
      <c r="B34" s="52">
        <f t="shared" si="0"/>
        <v>0.58686212969604612</v>
      </c>
      <c r="C34" s="52">
        <f t="shared" si="1"/>
        <v>-0.15766145445529833</v>
      </c>
      <c r="D34" s="52">
        <f t="shared" si="2"/>
        <v>-9.2525536932612562E-2</v>
      </c>
      <c r="E34" s="52">
        <f t="shared" si="3"/>
        <v>0.35348761732043299</v>
      </c>
    </row>
    <row r="35" spans="1:5">
      <c r="A35" s="51">
        <v>29</v>
      </c>
      <c r="B35" s="52">
        <f t="shared" si="0"/>
        <v>0.30789329159500628</v>
      </c>
      <c r="C35" s="52">
        <f t="shared" si="1"/>
        <v>-0.45513341286290299</v>
      </c>
      <c r="D35" s="52">
        <f t="shared" si="2"/>
        <v>-0.14013252460122816</v>
      </c>
      <c r="E35" s="52">
        <f t="shared" si="3"/>
        <v>0.35348761732043299</v>
      </c>
    </row>
    <row r="36" spans="1:5">
      <c r="A36" s="51">
        <v>30</v>
      </c>
      <c r="B36" s="52">
        <f t="shared" si="0"/>
        <v>-1.2220389264589967E-3</v>
      </c>
      <c r="C36" s="52">
        <f t="shared" si="1"/>
        <v>-0.70804228283790738</v>
      </c>
      <c r="D36" s="52">
        <f t="shared" si="2"/>
        <v>8.6525523120681367E-4</v>
      </c>
      <c r="E36" s="52">
        <f t="shared" si="3"/>
        <v>0.35348761732043299</v>
      </c>
    </row>
    <row r="37" spans="1:5">
      <c r="A37" s="51">
        <v>31</v>
      </c>
      <c r="B37" s="52">
        <f t="shared" si="0"/>
        <v>-0.31021771699611661</v>
      </c>
      <c r="C37" s="52">
        <f t="shared" si="1"/>
        <v>-0.89162521458821842</v>
      </c>
      <c r="D37" s="52">
        <f t="shared" si="2"/>
        <v>0.27659793848572967</v>
      </c>
      <c r="E37" s="52">
        <f t="shared" si="3"/>
        <v>0.35348761732043299</v>
      </c>
    </row>
    <row r="38" spans="1:5">
      <c r="A38" s="51">
        <v>32</v>
      </c>
      <c r="B38" s="52">
        <f t="shared" si="0"/>
        <v>-0.58883931316987548</v>
      </c>
      <c r="C38" s="52">
        <f t="shared" si="1"/>
        <v>-0.98790720959451406</v>
      </c>
      <c r="D38" s="52">
        <f t="shared" si="2"/>
        <v>0.58171860277320186</v>
      </c>
      <c r="E38" s="52">
        <f t="shared" si="3"/>
        <v>0.35348761732043299</v>
      </c>
    </row>
    <row r="39" spans="1:5">
      <c r="A39" s="51">
        <v>33</v>
      </c>
      <c r="B39" s="52">
        <f t="shared" si="0"/>
        <v>-0.80980638949565786</v>
      </c>
      <c r="C39" s="52">
        <f t="shared" si="1"/>
        <v>-0.98746109126049986</v>
      </c>
      <c r="D39" s="52">
        <f t="shared" si="2"/>
        <v>0.79965230108110774</v>
      </c>
      <c r="E39" s="52">
        <f t="shared" si="3"/>
        <v>0.35348761732043299</v>
      </c>
    </row>
    <row r="40" spans="1:5">
      <c r="A40" s="51">
        <v>34</v>
      </c>
      <c r="B40" s="52">
        <f t="shared" si="0"/>
        <v>-0.9514835856929269</v>
      </c>
      <c r="C40" s="52">
        <f t="shared" si="1"/>
        <v>-0.89033053998890643</v>
      </c>
      <c r="D40" s="52">
        <f t="shared" si="2"/>
        <v>0.84713489464056457</v>
      </c>
      <c r="E40" s="52">
        <f t="shared" si="3"/>
        <v>0.35348761732043299</v>
      </c>
    </row>
    <row r="41" spans="1:5">
      <c r="A41" s="51">
        <v>35</v>
      </c>
      <c r="B41" s="52">
        <f t="shared" si="0"/>
        <v>-0.99999898367219742</v>
      </c>
      <c r="C41" s="52">
        <f t="shared" si="1"/>
        <v>-0.70602581633958994</v>
      </c>
      <c r="D41" s="52">
        <f t="shared" si="2"/>
        <v>0.70602509878592346</v>
      </c>
      <c r="E41" s="52">
        <f t="shared" si="3"/>
        <v>0.35348761732043299</v>
      </c>
    </row>
    <row r="42" spans="1:5">
      <c r="A42" s="51">
        <v>36</v>
      </c>
      <c r="B42" s="52">
        <f t="shared" si="0"/>
        <v>-0.95060233678184758</v>
      </c>
      <c r="C42" s="52">
        <f t="shared" si="1"/>
        <v>-0.45259259102450411</v>
      </c>
      <c r="D42" s="52">
        <f t="shared" si="2"/>
        <v>0.43023557463804468</v>
      </c>
      <c r="E42" s="52">
        <f t="shared" si="3"/>
        <v>0.35348761732043299</v>
      </c>
    </row>
    <row r="43" spans="1:5">
      <c r="A43" s="51">
        <v>37</v>
      </c>
      <c r="B43" s="52">
        <f t="shared" si="0"/>
        <v>-0.80813017664411613</v>
      </c>
      <c r="C43" s="52">
        <f t="shared" si="1"/>
        <v>-0.15484505459150302</v>
      </c>
      <c r="D43" s="52">
        <f t="shared" si="2"/>
        <v>0.12513496131949914</v>
      </c>
      <c r="E43" s="52">
        <f t="shared" si="3"/>
        <v>0.35348761732043299</v>
      </c>
    </row>
    <row r="44" spans="1:5">
      <c r="A44" s="51">
        <v>38</v>
      </c>
      <c r="B44" s="52">
        <f t="shared" si="0"/>
        <v>-0.58653225797260367</v>
      </c>
      <c r="C44" s="52">
        <f t="shared" si="1"/>
        <v>0.15806369318326063</v>
      </c>
      <c r="D44" s="52">
        <f t="shared" si="2"/>
        <v>-9.2709454866266708E-2</v>
      </c>
      <c r="E44" s="52">
        <f t="shared" si="3"/>
        <v>0.35348761732043299</v>
      </c>
    </row>
    <row r="45" spans="1:5">
      <c r="A45" s="51">
        <v>39</v>
      </c>
      <c r="B45" s="52">
        <f t="shared" si="0"/>
        <v>-0.30750570817468209</v>
      </c>
      <c r="C45" s="52">
        <f t="shared" si="1"/>
        <v>0.45549608580975859</v>
      </c>
      <c r="D45" s="52">
        <f t="shared" si="2"/>
        <v>-0.14006764643772557</v>
      </c>
      <c r="E45" s="52">
        <f t="shared" si="3"/>
        <v>0.35348761732043299</v>
      </c>
    </row>
    <row r="46" spans="1:5">
      <c r="A46" s="51">
        <v>40</v>
      </c>
      <c r="B46" s="52">
        <f t="shared" si="0"/>
        <v>1.6293849198514292E-3</v>
      </c>
      <c r="C46" s="52">
        <f t="shared" si="1"/>
        <v>0.70832987991771779</v>
      </c>
      <c r="D46" s="52">
        <f t="shared" si="2"/>
        <v>1.1541420246181031E-3</v>
      </c>
      <c r="E46" s="52">
        <f t="shared" si="3"/>
        <v>0.35348761732043299</v>
      </c>
    </row>
    <row r="47" spans="1:5">
      <c r="A47" s="51">
        <v>41</v>
      </c>
      <c r="B47" s="52">
        <f t="shared" si="0"/>
        <v>0.31060494144286116</v>
      </c>
      <c r="C47" s="52">
        <f t="shared" si="1"/>
        <v>0.89180957655418358</v>
      </c>
      <c r="D47" s="52">
        <f t="shared" si="2"/>
        <v>0.27700046130379502</v>
      </c>
      <c r="E47" s="52">
        <f t="shared" si="3"/>
        <v>0.35348761732043299</v>
      </c>
    </row>
    <row r="48" spans="1:5">
      <c r="A48" s="51">
        <v>42</v>
      </c>
      <c r="B48" s="52">
        <f t="shared" si="0"/>
        <v>0.58916850209403482</v>
      </c>
      <c r="C48" s="52">
        <f t="shared" si="1"/>
        <v>0.987970285171204</v>
      </c>
      <c r="D48" s="52">
        <f t="shared" si="2"/>
        <v>0.58208097302773465</v>
      </c>
      <c r="E48" s="52">
        <f t="shared" si="3"/>
        <v>0.35348761732043299</v>
      </c>
    </row>
    <row r="49" spans="1:5">
      <c r="A49" s="51">
        <v>43</v>
      </c>
      <c r="B49" s="52">
        <f t="shared" si="0"/>
        <v>0.81004531130376134</v>
      </c>
      <c r="C49" s="52">
        <f t="shared" si="1"/>
        <v>0.98739670458294282</v>
      </c>
      <c r="D49" s="52">
        <f t="shared" si="2"/>
        <v>0.79983607094419795</v>
      </c>
      <c r="E49" s="52">
        <f t="shared" si="3"/>
        <v>0.35348761732043299</v>
      </c>
    </row>
    <row r="50" spans="1:5">
      <c r="A50" s="51">
        <v>44</v>
      </c>
      <c r="B50" s="52">
        <f t="shared" si="0"/>
        <v>0.9516088470384042</v>
      </c>
      <c r="C50" s="52">
        <f t="shared" si="1"/>
        <v>0.89014499529477087</v>
      </c>
      <c r="D50" s="52">
        <f t="shared" si="2"/>
        <v>0.84706985266946266</v>
      </c>
      <c r="E50" s="52">
        <f t="shared" si="3"/>
        <v>0.35348761732043299</v>
      </c>
    </row>
    <row r="51" spans="1:5">
      <c r="A51" s="51">
        <v>45</v>
      </c>
      <c r="B51" s="52">
        <f t="shared" si="0"/>
        <v>0.99999831994810406</v>
      </c>
      <c r="C51" s="52">
        <f t="shared" si="1"/>
        <v>0.70573728070775854</v>
      </c>
      <c r="D51" s="52">
        <f t="shared" si="2"/>
        <v>0.70573609503250201</v>
      </c>
      <c r="E51" s="52">
        <f t="shared" si="3"/>
        <v>0.35348761732043299</v>
      </c>
    </row>
    <row r="52" spans="1:5">
      <c r="A52" s="51">
        <v>46</v>
      </c>
      <c r="B52" s="52">
        <f t="shared" si="0"/>
        <v>0.9504758129748333</v>
      </c>
      <c r="C52" s="52">
        <f t="shared" si="1"/>
        <v>0.4522293155974188</v>
      </c>
      <c r="D52" s="52">
        <f t="shared" si="2"/>
        <v>0.42983302639350912</v>
      </c>
      <c r="E52" s="52">
        <f t="shared" si="3"/>
        <v>0.35348761732043299</v>
      </c>
    </row>
    <row r="53" spans="1:5">
      <c r="A53" s="51">
        <v>47</v>
      </c>
      <c r="B53" s="52">
        <f t="shared" si="0"/>
        <v>0.80789018097144083</v>
      </c>
      <c r="C53" s="52">
        <f t="shared" si="1"/>
        <v>0.15444260844523056</v>
      </c>
      <c r="D53" s="52">
        <f t="shared" si="2"/>
        <v>0.1247726668865187</v>
      </c>
      <c r="E53" s="52">
        <f t="shared" si="3"/>
        <v>0.35348761732043299</v>
      </c>
    </row>
    <row r="54" spans="1:5">
      <c r="A54" s="51">
        <v>48</v>
      </c>
      <c r="B54" s="52">
        <f t="shared" si="0"/>
        <v>0.58620228892522108</v>
      </c>
      <c r="C54" s="52">
        <f t="shared" si="1"/>
        <v>-0.15846590568354113</v>
      </c>
      <c r="D54" s="52">
        <f t="shared" si="2"/>
        <v>-9.2893076628300014E-2</v>
      </c>
      <c r="E54" s="52">
        <f t="shared" si="3"/>
        <v>0.35348761732043299</v>
      </c>
    </row>
    <row r="55" spans="1:5">
      <c r="A55" s="51">
        <v>49</v>
      </c>
      <c r="B55" s="52">
        <f t="shared" si="0"/>
        <v>0.30711807372960054</v>
      </c>
      <c r="C55" s="52">
        <f t="shared" si="1"/>
        <v>-0.45585868317564804</v>
      </c>
      <c r="D55" s="52">
        <f t="shared" si="2"/>
        <v>-0.14000244066981729</v>
      </c>
      <c r="E55" s="52">
        <f t="shared" si="3"/>
        <v>0.35348761732043299</v>
      </c>
    </row>
    <row r="56" spans="1:5">
      <c r="A56" s="51">
        <v>50</v>
      </c>
      <c r="B56" s="52">
        <f t="shared" si="0"/>
        <v>-2.0367306428782368E-3</v>
      </c>
      <c r="C56" s="52">
        <f t="shared" si="1"/>
        <v>-0.70861735946357529</v>
      </c>
      <c r="D56" s="52">
        <f t="shared" si="2"/>
        <v>1.4432626900949264E-3</v>
      </c>
      <c r="E56" s="52">
        <f t="shared" si="3"/>
        <v>0.35348761732043299</v>
      </c>
    </row>
    <row r="57" spans="1:5">
      <c r="A57" s="51">
        <v>51</v>
      </c>
      <c r="B57" s="52">
        <f t="shared" si="0"/>
        <v>-0.31099211435058915</v>
      </c>
      <c r="C57" s="52">
        <f t="shared" si="1"/>
        <v>-0.89199379054120853</v>
      </c>
      <c r="D57" s="52">
        <f t="shared" si="2"/>
        <v>0.277403034908007</v>
      </c>
      <c r="E57" s="52">
        <f t="shared" si="3"/>
        <v>0.35348761732043299</v>
      </c>
    </row>
    <row r="58" spans="1:5">
      <c r="A58" s="51">
        <v>52</v>
      </c>
      <c r="B58" s="52">
        <f t="shared" si="0"/>
        <v>-0.58949759325682061</v>
      </c>
      <c r="C58" s="52">
        <f t="shared" si="1"/>
        <v>-0.98803319681290214</v>
      </c>
      <c r="D58" s="52">
        <f t="shared" si="2"/>
        <v>0.58244319157904834</v>
      </c>
      <c r="E58" s="52">
        <f t="shared" si="3"/>
        <v>0.35348761732043299</v>
      </c>
    </row>
    <row r="59" spans="1:5">
      <c r="A59" s="51">
        <v>53</v>
      </c>
      <c r="B59" s="52">
        <f t="shared" si="0"/>
        <v>-0.81028409870015972</v>
      </c>
      <c r="C59" s="52">
        <f t="shared" si="1"/>
        <v>-0.98733215406556885</v>
      </c>
      <c r="D59" s="52">
        <f t="shared" si="2"/>
        <v>0.8000195445747067</v>
      </c>
      <c r="E59" s="52">
        <f t="shared" si="3"/>
        <v>0.35348761732043299</v>
      </c>
    </row>
    <row r="60" spans="1:5">
      <c r="A60" s="51">
        <v>54</v>
      </c>
      <c r="B60" s="52">
        <f t="shared" si="0"/>
        <v>-0.95173395048238252</v>
      </c>
      <c r="C60" s="52">
        <f t="shared" si="1"/>
        <v>-0.88995930289790259</v>
      </c>
      <c r="D60" s="52">
        <f t="shared" si="2"/>
        <v>0.84700448311556809</v>
      </c>
      <c r="E60" s="52">
        <f t="shared" si="3"/>
        <v>0.35348761732043299</v>
      </c>
    </row>
    <row r="61" spans="1:5">
      <c r="A61" s="51">
        <v>55</v>
      </c>
      <c r="B61" s="52">
        <f t="shared" si="0"/>
        <v>-0.99999749029319396</v>
      </c>
      <c r="C61" s="52">
        <f t="shared" si="1"/>
        <v>-0.70544862797216812</v>
      </c>
      <c r="D61" s="52">
        <f t="shared" si="2"/>
        <v>0.70544685750294522</v>
      </c>
      <c r="E61" s="52">
        <f t="shared" si="3"/>
        <v>0.35348761732043299</v>
      </c>
    </row>
    <row r="62" spans="1:5">
      <c r="A62" s="51">
        <v>56</v>
      </c>
      <c r="B62" s="52">
        <f t="shared" si="0"/>
        <v>-0.95034913145432598</v>
      </c>
      <c r="C62" s="52">
        <f t="shared" ref="C62:C65" si="4">SIN($F$1*A62+$I$2)</f>
        <v>-0.45186596513142935</v>
      </c>
      <c r="D62" s="52">
        <f t="shared" ref="D62:D65" si="5">B62*C62</f>
        <v>0.42943042749642463</v>
      </c>
      <c r="E62" s="52">
        <f t="shared" si="3"/>
        <v>0.35348761732043299</v>
      </c>
    </row>
    <row r="63" spans="1:5">
      <c r="A63" s="51">
        <v>57</v>
      </c>
      <c r="B63" s="52">
        <f t="shared" si="0"/>
        <v>-0.8076500512446626</v>
      </c>
      <c r="C63" s="52">
        <f t="shared" si="4"/>
        <v>-0.1540401366721286</v>
      </c>
      <c r="D63" s="52">
        <f t="shared" si="5"/>
        <v>0.12441052427697949</v>
      </c>
      <c r="E63" s="52">
        <f t="shared" si="3"/>
        <v>0.35348761732043299</v>
      </c>
    </row>
    <row r="64" spans="1:5">
      <c r="A64" s="51">
        <v>58</v>
      </c>
      <c r="B64" s="52">
        <f t="shared" si="0"/>
        <v>-0.58587222260865046</v>
      </c>
      <c r="C64" s="52">
        <f t="shared" si="4"/>
        <v>0.15886809188939852</v>
      </c>
      <c r="D64" s="52">
        <f t="shared" si="5"/>
        <v>-9.3076402096837221E-2</v>
      </c>
      <c r="E64" s="52">
        <f t="shared" si="3"/>
        <v>0.35348761732043299</v>
      </c>
    </row>
    <row r="65" spans="1:5">
      <c r="A65" s="51">
        <v>59</v>
      </c>
      <c r="B65" s="52">
        <f t="shared" si="0"/>
        <v>-0.30673038832408223</v>
      </c>
      <c r="C65" s="52">
        <f t="shared" si="4"/>
        <v>0.45622120490040358</v>
      </c>
      <c r="D65" s="52">
        <f t="shared" si="5"/>
        <v>-0.13993690734078149</v>
      </c>
      <c r="E65" s="52">
        <f t="shared" si="3"/>
        <v>0.35348761732043299</v>
      </c>
    </row>
    <row r="66" spans="1:5">
      <c r="A66" s="51">
        <v>60</v>
      </c>
      <c r="B66" s="52">
        <f t="shared" si="0"/>
        <v>2.4440760279498736E-3</v>
      </c>
      <c r="C66" s="52">
        <f t="shared" ref="C66" si="6">SIN($F$1*A66+$I$2)</f>
        <v>0.70890472142777783</v>
      </c>
      <c r="D66" s="52">
        <f t="shared" ref="D66" si="7">B66*C66</f>
        <v>1.7326170357421149E-3</v>
      </c>
      <c r="E66" s="52">
        <f t="shared" si="3"/>
        <v>0.35348761732043299</v>
      </c>
    </row>
    <row r="67" spans="1:5">
      <c r="B67" s="52"/>
      <c r="C67" s="52"/>
      <c r="D67" s="52"/>
    </row>
    <row r="68" spans="1:5">
      <c r="B68" s="52"/>
      <c r="C68" s="52"/>
      <c r="D68" s="52"/>
    </row>
    <row r="69" spans="1:5">
      <c r="B69" s="52"/>
      <c r="C69" s="52"/>
      <c r="D69" s="52"/>
    </row>
    <row r="70" spans="1:5">
      <c r="B70" s="52"/>
      <c r="C70" s="52"/>
      <c r="D70" s="52"/>
    </row>
    <row r="71" spans="1:5">
      <c r="B71" s="52"/>
      <c r="C71" s="52"/>
      <c r="D71" s="52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"/>
  <sheetViews>
    <sheetView tabSelected="1" workbookViewId="0">
      <selection activeCell="Q9" sqref="Q9"/>
    </sheetView>
  </sheetViews>
  <sheetFormatPr baseColWidth="10" defaultRowHeight="15" x14ac:dyDescent="0"/>
  <cols>
    <col min="7" max="7" width="11.6640625" style="69" customWidth="1"/>
    <col min="8" max="8" width="5.83203125" customWidth="1"/>
    <col min="10" max="10" width="6" customWidth="1"/>
    <col min="18" max="21" width="10.83203125" style="51"/>
  </cols>
  <sheetData>
    <row r="1" spans="2:21">
      <c r="Q1" s="92" t="s">
        <v>63</v>
      </c>
      <c r="R1" s="95"/>
      <c r="S1" s="54" t="s">
        <v>64</v>
      </c>
      <c r="T1" s="83"/>
    </row>
    <row r="2" spans="2:21">
      <c r="G2" s="69" t="s">
        <v>79</v>
      </c>
      <c r="H2" s="98">
        <v>230</v>
      </c>
      <c r="I2" t="s">
        <v>53</v>
      </c>
      <c r="M2" s="51" t="s">
        <v>84</v>
      </c>
      <c r="N2" s="51" t="s">
        <v>63</v>
      </c>
      <c r="O2" s="51" t="s">
        <v>64</v>
      </c>
      <c r="Q2" s="84" t="s">
        <v>71</v>
      </c>
      <c r="R2" s="93" t="s">
        <v>72</v>
      </c>
      <c r="S2" s="59" t="s">
        <v>71</v>
      </c>
      <c r="T2" s="85" t="s">
        <v>72</v>
      </c>
    </row>
    <row r="3" spans="2:21">
      <c r="G3" s="69" t="s">
        <v>44</v>
      </c>
      <c r="H3" s="98">
        <v>1</v>
      </c>
      <c r="I3" t="s">
        <v>46</v>
      </c>
      <c r="J3" t="s">
        <v>47</v>
      </c>
      <c r="M3" s="79" t="s">
        <v>65</v>
      </c>
      <c r="N3" s="80">
        <f>K9</f>
        <v>32.608695652173914</v>
      </c>
      <c r="O3" s="79">
        <v>0</v>
      </c>
      <c r="P3" t="s">
        <v>58</v>
      </c>
      <c r="Q3" s="86">
        <v>0</v>
      </c>
      <c r="R3" s="94">
        <f>N3</f>
        <v>32.608695652173914</v>
      </c>
      <c r="S3" s="59">
        <v>0</v>
      </c>
      <c r="T3" s="85">
        <f>O3</f>
        <v>0</v>
      </c>
      <c r="U3" s="78"/>
    </row>
    <row r="4" spans="2:21">
      <c r="G4" s="69" t="s">
        <v>45</v>
      </c>
      <c r="H4" s="98">
        <v>0.5</v>
      </c>
      <c r="I4" t="s">
        <v>46</v>
      </c>
      <c r="J4" t="s">
        <v>48</v>
      </c>
      <c r="M4" s="81" t="s">
        <v>66</v>
      </c>
      <c r="N4" s="82">
        <f>K10</f>
        <v>32.608695652173914</v>
      </c>
      <c r="O4" s="81">
        <v>0</v>
      </c>
      <c r="P4" t="s">
        <v>53</v>
      </c>
      <c r="Q4" s="88">
        <f>R5</f>
        <v>184</v>
      </c>
      <c r="R4" s="94">
        <f>R5+N4</f>
        <v>216.60869565217391</v>
      </c>
      <c r="S4" s="87">
        <f>T5</f>
        <v>154.30434782608694</v>
      </c>
      <c r="T4" s="89">
        <f>T5+O4</f>
        <v>154.30434782608694</v>
      </c>
      <c r="U4" s="78"/>
    </row>
    <row r="5" spans="2:21">
      <c r="M5" s="81" t="s">
        <v>67</v>
      </c>
      <c r="N5" s="81">
        <v>0</v>
      </c>
      <c r="O5" s="82">
        <f>K11</f>
        <v>16.304347826086957</v>
      </c>
      <c r="P5" t="s">
        <v>53</v>
      </c>
      <c r="Q5" s="88">
        <f>R6</f>
        <v>184</v>
      </c>
      <c r="R5" s="94">
        <f>R6+N5</f>
        <v>184</v>
      </c>
      <c r="S5" s="87">
        <f>T6</f>
        <v>137.99999999999997</v>
      </c>
      <c r="T5" s="89">
        <f>T6+O5</f>
        <v>154.30434782608694</v>
      </c>
    </row>
    <row r="6" spans="2:21">
      <c r="J6" s="70" t="s">
        <v>36</v>
      </c>
      <c r="K6" s="68">
        <f>H10*ACOS(H9)</f>
        <v>0.64350110879328426</v>
      </c>
      <c r="L6" t="s">
        <v>55</v>
      </c>
      <c r="M6" s="81" t="s">
        <v>74</v>
      </c>
      <c r="N6" s="81">
        <f>H2*H9</f>
        <v>184</v>
      </c>
      <c r="O6" s="82">
        <f>H2*SIN(K6)</f>
        <v>137.99999999999997</v>
      </c>
      <c r="P6" t="s">
        <v>53</v>
      </c>
      <c r="Q6" s="88">
        <v>0</v>
      </c>
      <c r="R6" s="94">
        <f>N6</f>
        <v>184</v>
      </c>
      <c r="S6" s="87">
        <v>0</v>
      </c>
      <c r="T6" s="89">
        <f>O6</f>
        <v>137.99999999999997</v>
      </c>
    </row>
    <row r="7" spans="2:21" ht="16" thickBot="1">
      <c r="G7" s="50" t="s">
        <v>81</v>
      </c>
      <c r="J7" s="70" t="s">
        <v>36</v>
      </c>
      <c r="K7" s="68">
        <f>K6*180/PI()</f>
        <v>36.869897645844013</v>
      </c>
      <c r="L7" t="s">
        <v>37</v>
      </c>
      <c r="M7" s="81" t="s">
        <v>68</v>
      </c>
      <c r="N7" s="82">
        <f>N4+N5+N6</f>
        <v>216.60869565217391</v>
      </c>
      <c r="O7" s="82">
        <f>O4+O5+O6</f>
        <v>154.30434782608694</v>
      </c>
      <c r="P7" t="s">
        <v>53</v>
      </c>
      <c r="Q7" s="86">
        <v>0</v>
      </c>
      <c r="R7" s="94">
        <f>N7</f>
        <v>216.60869565217391</v>
      </c>
      <c r="S7" s="59">
        <v>0</v>
      </c>
      <c r="T7" s="89">
        <f>O7</f>
        <v>154.30434782608694</v>
      </c>
    </row>
    <row r="8" spans="2:21" ht="16" thickBot="1">
      <c r="G8" s="71" t="s">
        <v>49</v>
      </c>
      <c r="H8" s="57">
        <v>6</v>
      </c>
      <c r="I8" s="72" t="s">
        <v>51</v>
      </c>
      <c r="J8" s="69" t="s">
        <v>54</v>
      </c>
      <c r="K8" s="68">
        <f>H8*TAN(K6)</f>
        <v>4.4999999999999982</v>
      </c>
      <c r="L8" t="s">
        <v>56</v>
      </c>
      <c r="M8" s="51"/>
      <c r="N8" s="51"/>
      <c r="O8" s="51"/>
      <c r="Q8" s="90" t="s">
        <v>85</v>
      </c>
      <c r="R8" s="96"/>
      <c r="S8" s="63"/>
      <c r="T8" s="91"/>
    </row>
    <row r="9" spans="2:21">
      <c r="G9" s="76" t="s">
        <v>50</v>
      </c>
      <c r="H9" s="75">
        <v>0.8</v>
      </c>
      <c r="I9" s="61"/>
      <c r="J9" s="69" t="s">
        <v>57</v>
      </c>
      <c r="K9" s="68">
        <f>H8*1000/(H2*H9)</f>
        <v>32.608695652173914</v>
      </c>
      <c r="L9" t="s">
        <v>58</v>
      </c>
      <c r="M9" s="51" t="s">
        <v>70</v>
      </c>
      <c r="N9" s="78">
        <f>SQRT(N7*N7+O7*O7)</f>
        <v>265.94954181229588</v>
      </c>
    </row>
    <row r="10" spans="2:21" ht="16" thickBot="1">
      <c r="G10" s="73" t="s">
        <v>59</v>
      </c>
      <c r="H10" s="74">
        <v>1</v>
      </c>
      <c r="I10" s="66"/>
      <c r="J10" s="69" t="s">
        <v>60</v>
      </c>
      <c r="K10" s="68">
        <f>H3*K9</f>
        <v>32.608695652173914</v>
      </c>
      <c r="L10" t="s">
        <v>53</v>
      </c>
      <c r="M10" s="51" t="s">
        <v>69</v>
      </c>
      <c r="N10" s="52">
        <f>ATAN(O7/N7)</f>
        <v>0.61897618235122609</v>
      </c>
      <c r="O10" s="51" t="s">
        <v>55</v>
      </c>
    </row>
    <row r="11" spans="2:21">
      <c r="B11" s="77" t="s">
        <v>80</v>
      </c>
      <c r="J11" s="69" t="s">
        <v>61</v>
      </c>
      <c r="K11" s="68">
        <f>H4*K9</f>
        <v>16.304347826086957</v>
      </c>
      <c r="L11" t="s">
        <v>53</v>
      </c>
      <c r="M11" s="51"/>
      <c r="N11" s="78">
        <f>N10*180/PI()</f>
        <v>35.464722867845289</v>
      </c>
      <c r="O11" s="51" t="s">
        <v>37</v>
      </c>
    </row>
    <row r="12" spans="2:21">
      <c r="M12" t="s">
        <v>82</v>
      </c>
      <c r="N12" s="52">
        <f>N9/H2</f>
        <v>1.1563023557056342</v>
      </c>
      <c r="O12" s="51" t="s">
        <v>83</v>
      </c>
    </row>
  </sheetData>
  <pageMargins left="0.75" right="0.75" top="1" bottom="1" header="0.5" footer="0.5"/>
  <pageSetup paperSize="9" orientation="portrait" horizontalDpi="4294967292" verticalDpi="4294967292"/>
  <ignoredErrors>
    <ignoredError sqref="R4:R5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"/>
  <sheetViews>
    <sheetView workbookViewId="0">
      <selection activeCell="H47" sqref="H47"/>
    </sheetView>
  </sheetViews>
  <sheetFormatPr baseColWidth="10" defaultRowHeight="15" x14ac:dyDescent="0"/>
  <cols>
    <col min="1" max="1" width="13.6640625" customWidth="1"/>
    <col min="6" max="6" width="10.83203125" customWidth="1"/>
    <col min="7" max="7" width="11.6640625" style="69" customWidth="1"/>
    <col min="8" max="8" width="5.83203125" customWidth="1"/>
    <col min="10" max="10" width="6" customWidth="1"/>
    <col min="18" max="21" width="10.83203125" style="51"/>
  </cols>
  <sheetData>
    <row r="1" spans="2:21">
      <c r="Q1" s="92" t="s">
        <v>63</v>
      </c>
      <c r="R1" s="95"/>
      <c r="S1" s="54" t="s">
        <v>64</v>
      </c>
      <c r="T1" s="83"/>
    </row>
    <row r="2" spans="2:21">
      <c r="G2" s="69" t="s">
        <v>52</v>
      </c>
      <c r="H2">
        <v>230</v>
      </c>
      <c r="I2" t="s">
        <v>53</v>
      </c>
      <c r="M2" s="51" t="s">
        <v>62</v>
      </c>
      <c r="N2" s="51" t="s">
        <v>63</v>
      </c>
      <c r="O2" s="51" t="s">
        <v>64</v>
      </c>
      <c r="Q2" s="84" t="s">
        <v>71</v>
      </c>
      <c r="R2" s="93" t="s">
        <v>72</v>
      </c>
      <c r="S2" s="59" t="s">
        <v>71</v>
      </c>
      <c r="T2" s="85" t="s">
        <v>72</v>
      </c>
    </row>
    <row r="3" spans="2:21">
      <c r="G3" s="69" t="s">
        <v>44</v>
      </c>
      <c r="H3">
        <v>1</v>
      </c>
      <c r="I3" t="s">
        <v>46</v>
      </c>
      <c r="J3" t="s">
        <v>47</v>
      </c>
      <c r="M3" s="79" t="s">
        <v>65</v>
      </c>
      <c r="N3" s="80">
        <f>K9</f>
        <v>32.608695652173914</v>
      </c>
      <c r="O3" s="79">
        <v>0</v>
      </c>
      <c r="P3" t="s">
        <v>58</v>
      </c>
      <c r="Q3" s="86">
        <v>0</v>
      </c>
      <c r="R3" s="94">
        <f>N3</f>
        <v>32.608695652173914</v>
      </c>
      <c r="S3" s="59">
        <v>0</v>
      </c>
      <c r="T3" s="85">
        <f>O3</f>
        <v>0</v>
      </c>
      <c r="U3" s="78"/>
    </row>
    <row r="4" spans="2:21">
      <c r="G4" s="69" t="s">
        <v>45</v>
      </c>
      <c r="H4">
        <v>0.5</v>
      </c>
      <c r="I4" t="s">
        <v>46</v>
      </c>
      <c r="J4" t="s">
        <v>48</v>
      </c>
      <c r="M4" s="81" t="s">
        <v>66</v>
      </c>
      <c r="N4" s="82">
        <f>K10</f>
        <v>32.608695652173914</v>
      </c>
      <c r="O4" s="81">
        <v>0</v>
      </c>
      <c r="P4" t="s">
        <v>53</v>
      </c>
      <c r="Q4" s="88">
        <f>R5</f>
        <v>184</v>
      </c>
      <c r="R4" s="94">
        <f>R5-N4</f>
        <v>151.39130434782609</v>
      </c>
      <c r="S4" s="87">
        <f>T5</f>
        <v>-154.30434782608694</v>
      </c>
      <c r="T4" s="89">
        <f>T5-O4</f>
        <v>-154.30434782608694</v>
      </c>
      <c r="U4" s="78"/>
    </row>
    <row r="5" spans="2:21">
      <c r="M5" s="81" t="s">
        <v>67</v>
      </c>
      <c r="N5" s="81">
        <v>0</v>
      </c>
      <c r="O5" s="82">
        <f>K11</f>
        <v>16.304347826086957</v>
      </c>
      <c r="P5" t="s">
        <v>53</v>
      </c>
      <c r="Q5" s="88">
        <f>R6</f>
        <v>184</v>
      </c>
      <c r="R5" s="94">
        <f>R6+N5</f>
        <v>184</v>
      </c>
      <c r="S5" s="87">
        <f>T6</f>
        <v>-137.99999999999997</v>
      </c>
      <c r="T5" s="89">
        <f>T6-O5</f>
        <v>-154.30434782608694</v>
      </c>
    </row>
    <row r="6" spans="2:21">
      <c r="J6" s="70" t="s">
        <v>36</v>
      </c>
      <c r="K6" s="68">
        <f>H10*ACOS(H9)</f>
        <v>-0.64350110879328426</v>
      </c>
      <c r="L6" t="s">
        <v>55</v>
      </c>
      <c r="M6" s="81" t="s">
        <v>75</v>
      </c>
      <c r="N6" s="81">
        <f>H2*H9</f>
        <v>184</v>
      </c>
      <c r="O6" s="82">
        <f>H2*SIN(K6)</f>
        <v>-137.99999999999997</v>
      </c>
      <c r="P6" t="s">
        <v>53</v>
      </c>
      <c r="Q6" s="88">
        <v>0</v>
      </c>
      <c r="R6" s="94">
        <f>N6</f>
        <v>184</v>
      </c>
      <c r="S6" s="87">
        <v>0</v>
      </c>
      <c r="T6" s="89">
        <f>O6</f>
        <v>-137.99999999999997</v>
      </c>
    </row>
    <row r="7" spans="2:21" ht="16" thickBot="1">
      <c r="J7" s="70" t="s">
        <v>36</v>
      </c>
      <c r="K7" s="68">
        <f>K6*180/PI()</f>
        <v>-36.869897645844013</v>
      </c>
      <c r="L7" t="s">
        <v>37</v>
      </c>
      <c r="M7" s="81" t="s">
        <v>68</v>
      </c>
      <c r="N7" s="82">
        <f>N6-N5-N4</f>
        <v>151.39130434782609</v>
      </c>
      <c r="O7" s="82">
        <f>O6-O5-O4</f>
        <v>-154.30434782608694</v>
      </c>
      <c r="P7" t="s">
        <v>53</v>
      </c>
      <c r="Q7" s="86">
        <v>0</v>
      </c>
      <c r="R7" s="94">
        <f>N7</f>
        <v>151.39130434782609</v>
      </c>
      <c r="S7" s="59">
        <v>0</v>
      </c>
      <c r="T7" s="89">
        <f>O7</f>
        <v>-154.30434782608694</v>
      </c>
    </row>
    <row r="8" spans="2:21" ht="16" thickBot="1">
      <c r="G8" s="71" t="s">
        <v>49</v>
      </c>
      <c r="H8" s="57">
        <v>6</v>
      </c>
      <c r="I8" s="72" t="s">
        <v>51</v>
      </c>
      <c r="J8" s="69" t="s">
        <v>54</v>
      </c>
      <c r="K8" s="68">
        <f>H8*TAN(K6)</f>
        <v>-4.4999999999999982</v>
      </c>
      <c r="L8" t="s">
        <v>56</v>
      </c>
      <c r="M8" s="51"/>
      <c r="N8" s="51"/>
      <c r="O8" s="51"/>
      <c r="Q8" s="90" t="s">
        <v>73</v>
      </c>
      <c r="R8" s="96"/>
      <c r="S8" s="63"/>
      <c r="T8" s="91"/>
    </row>
    <row r="9" spans="2:21">
      <c r="G9" s="76" t="s">
        <v>50</v>
      </c>
      <c r="H9" s="75">
        <v>0.8</v>
      </c>
      <c r="I9" s="61"/>
      <c r="J9" s="69" t="s">
        <v>57</v>
      </c>
      <c r="K9" s="68">
        <f>H8*1000/(H2*H9)</f>
        <v>32.608695652173914</v>
      </c>
      <c r="L9" t="s">
        <v>58</v>
      </c>
      <c r="M9" s="51" t="s">
        <v>70</v>
      </c>
      <c r="N9" s="78">
        <f>SQRT(N7*N7+O7*O7)</f>
        <v>216.16928271650931</v>
      </c>
    </row>
    <row r="10" spans="2:21" ht="16" thickBot="1">
      <c r="G10" s="73" t="s">
        <v>59</v>
      </c>
      <c r="H10" s="74">
        <v>-1</v>
      </c>
      <c r="I10" s="66"/>
      <c r="J10" s="69" t="s">
        <v>60</v>
      </c>
      <c r="K10" s="68">
        <f>H3*K9</f>
        <v>32.608695652173914</v>
      </c>
      <c r="L10" t="s">
        <v>53</v>
      </c>
      <c r="M10" s="51" t="s">
        <v>69</v>
      </c>
      <c r="N10" s="52">
        <f>ATAN(O7/N7)</f>
        <v>-0.7949271026814454</v>
      </c>
      <c r="O10" s="51" t="s">
        <v>55</v>
      </c>
    </row>
    <row r="11" spans="2:21">
      <c r="B11" s="77" t="s">
        <v>76</v>
      </c>
      <c r="D11" s="97" t="s">
        <v>77</v>
      </c>
      <c r="E11" t="s">
        <v>78</v>
      </c>
      <c r="J11" s="69" t="s">
        <v>61</v>
      </c>
      <c r="K11" s="68">
        <f>H4*K9</f>
        <v>16.304347826086957</v>
      </c>
      <c r="L11" t="s">
        <v>53</v>
      </c>
      <c r="M11" s="51"/>
      <c r="N11" s="78">
        <f>N10*180/PI()</f>
        <v>-45.545968004209449</v>
      </c>
      <c r="O11" s="51" t="s">
        <v>37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activeCell="B13" sqref="B13"/>
    </sheetView>
  </sheetViews>
  <sheetFormatPr baseColWidth="10" defaultRowHeight="15" x14ac:dyDescent="0"/>
  <cols>
    <col min="1" max="1" width="7.33203125" customWidth="1"/>
    <col min="2" max="2" width="5.33203125" customWidth="1"/>
    <col min="3" max="3" width="5.6640625" customWidth="1"/>
    <col min="4" max="4" width="7.33203125" customWidth="1"/>
    <col min="5" max="5" width="5.5" customWidth="1"/>
    <col min="6" max="6" width="5.83203125" style="5" customWidth="1"/>
    <col min="7" max="7" width="6.1640625" customWidth="1"/>
    <col min="8" max="8" width="7" customWidth="1"/>
    <col min="9" max="9" width="8.1640625" customWidth="1"/>
    <col min="12" max="12" width="6.33203125" customWidth="1"/>
    <col min="13" max="13" width="7.1640625" style="5" customWidth="1"/>
  </cols>
  <sheetData>
    <row r="1" spans="1:15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3"/>
      <c r="N1" s="2"/>
      <c r="O1" s="2"/>
    </row>
    <row r="2" spans="1:15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3"/>
      <c r="N2" s="2"/>
      <c r="O2" s="2"/>
    </row>
    <row r="3" spans="1:15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3"/>
      <c r="N3" s="2"/>
      <c r="O3" s="2"/>
    </row>
    <row r="4" spans="1:15">
      <c r="A4" s="2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3"/>
      <c r="N4" s="2"/>
      <c r="O4" s="2"/>
    </row>
    <row r="5" spans="1:15">
      <c r="A5" s="2"/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3"/>
      <c r="N5" s="2"/>
      <c r="O5" s="2"/>
    </row>
    <row r="6" spans="1:15">
      <c r="A6" s="2"/>
      <c r="B6" s="2"/>
      <c r="C6" s="2"/>
      <c r="D6" s="2"/>
      <c r="E6" s="2"/>
      <c r="F6" s="3"/>
      <c r="G6" s="2"/>
      <c r="H6" s="2"/>
      <c r="I6" s="2"/>
      <c r="J6" s="2"/>
      <c r="K6" s="2"/>
      <c r="L6" s="2"/>
      <c r="M6" s="3"/>
      <c r="N6" s="2"/>
      <c r="O6" s="2"/>
    </row>
    <row r="7" spans="1:15">
      <c r="A7" s="2"/>
      <c r="B7" s="2"/>
      <c r="C7" s="2"/>
      <c r="D7" s="2"/>
      <c r="E7" s="2"/>
      <c r="F7" s="3"/>
      <c r="G7" s="2"/>
      <c r="H7" s="2"/>
      <c r="I7" s="2"/>
      <c r="J7" s="2"/>
      <c r="K7" s="2"/>
      <c r="L7" s="2"/>
      <c r="M7" s="3"/>
      <c r="N7" s="2"/>
      <c r="O7" s="2"/>
    </row>
    <row r="8" spans="1:15">
      <c r="A8" s="2"/>
      <c r="B8" s="2"/>
      <c r="C8" s="2"/>
      <c r="D8" s="2"/>
      <c r="E8" s="2"/>
      <c r="F8" s="3"/>
      <c r="G8" s="2"/>
      <c r="H8" s="2"/>
      <c r="I8" s="2"/>
      <c r="J8" s="2"/>
      <c r="K8" s="2"/>
      <c r="L8" s="2"/>
      <c r="M8" s="3"/>
      <c r="N8" s="2"/>
      <c r="O8" s="2"/>
    </row>
    <row r="9" spans="1:15">
      <c r="A9" s="2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3"/>
      <c r="N9" s="2"/>
      <c r="O9" s="2"/>
    </row>
    <row r="11" spans="1:15">
      <c r="A11" t="s">
        <v>1</v>
      </c>
      <c r="B11" s="4">
        <v>20</v>
      </c>
      <c r="C11" t="s">
        <v>2</v>
      </c>
      <c r="E11" t="s">
        <v>3</v>
      </c>
      <c r="G11" t="s">
        <v>4</v>
      </c>
      <c r="H11" s="5">
        <f>(B12-B13)/(B12+B13)</f>
        <v>-0.57894736842105265</v>
      </c>
      <c r="J11" t="s">
        <v>5</v>
      </c>
      <c r="M11" s="6">
        <v>200</v>
      </c>
      <c r="N11" t="s">
        <v>6</v>
      </c>
    </row>
    <row r="12" spans="1:15">
      <c r="A12" t="s">
        <v>7</v>
      </c>
      <c r="B12" s="4">
        <v>20</v>
      </c>
      <c r="C12" t="s">
        <v>2</v>
      </c>
      <c r="G12" t="s">
        <v>8</v>
      </c>
      <c r="H12" s="5">
        <f>(B11-B13)/(B11+B13)</f>
        <v>-0.57894736842105265</v>
      </c>
      <c r="J12" t="s">
        <v>9</v>
      </c>
      <c r="M12" s="5">
        <v>200</v>
      </c>
      <c r="N12">
        <v>10000000</v>
      </c>
      <c r="O12" t="s">
        <v>0</v>
      </c>
    </row>
    <row r="13" spans="1:15">
      <c r="A13" t="s">
        <v>10</v>
      </c>
      <c r="B13" s="4">
        <v>75</v>
      </c>
      <c r="C13" t="s">
        <v>2</v>
      </c>
    </row>
    <row r="14" spans="1:15">
      <c r="J14" t="s">
        <v>11</v>
      </c>
      <c r="K14">
        <f>M11/M12</f>
        <v>1</v>
      </c>
      <c r="L14" t="s">
        <v>12</v>
      </c>
    </row>
    <row r="15" spans="1:15">
      <c r="B15" s="4"/>
      <c r="C15" t="s">
        <v>13</v>
      </c>
    </row>
    <row r="17" spans="1:19">
      <c r="A17" t="s">
        <v>14</v>
      </c>
      <c r="B17" s="7" t="s">
        <v>15</v>
      </c>
      <c r="C17" s="8" t="s">
        <v>12</v>
      </c>
      <c r="D17" s="8" t="s">
        <v>16</v>
      </c>
      <c r="E17" s="9" t="s">
        <v>17</v>
      </c>
      <c r="F17" s="10">
        <v>0</v>
      </c>
      <c r="G17" s="8"/>
      <c r="H17" s="8"/>
      <c r="I17" s="8"/>
      <c r="J17" s="8"/>
      <c r="K17" s="8"/>
      <c r="L17" s="9" t="s">
        <v>18</v>
      </c>
      <c r="M17" s="11">
        <v>0</v>
      </c>
      <c r="N17" s="12"/>
    </row>
    <row r="18" spans="1:19">
      <c r="B18" s="13">
        <v>0</v>
      </c>
      <c r="C18" s="14" t="s">
        <v>12</v>
      </c>
      <c r="D18" s="14" t="s">
        <v>19</v>
      </c>
      <c r="E18" s="14"/>
      <c r="F18" s="15">
        <f>B13/(B11+B13)</f>
        <v>0.78947368421052633</v>
      </c>
      <c r="G18" s="14"/>
      <c r="H18" s="16" t="s">
        <v>20</v>
      </c>
      <c r="I18" s="14"/>
      <c r="J18" s="14"/>
      <c r="K18" s="14"/>
      <c r="L18" s="14"/>
      <c r="M18" s="17">
        <v>0</v>
      </c>
      <c r="N18" s="18"/>
      <c r="O18" t="s">
        <v>21</v>
      </c>
    </row>
    <row r="19" spans="1:19" ht="16" thickBot="1">
      <c r="B19" s="19"/>
      <c r="C19" s="19"/>
      <c r="D19" s="19"/>
      <c r="E19" s="19"/>
      <c r="F19" s="20"/>
      <c r="G19" s="19"/>
      <c r="H19" s="21"/>
      <c r="I19" s="19"/>
      <c r="J19" s="19"/>
      <c r="K19" s="19"/>
      <c r="L19" s="19"/>
      <c r="M19" s="20"/>
      <c r="N19" s="19"/>
    </row>
    <row r="20" spans="1:19">
      <c r="B20" s="22">
        <v>1</v>
      </c>
      <c r="C20" s="8" t="s">
        <v>12</v>
      </c>
      <c r="D20" s="8"/>
      <c r="E20" s="8"/>
      <c r="F20" s="11">
        <f>F18</f>
        <v>0.78947368421052633</v>
      </c>
      <c r="G20" s="8"/>
      <c r="H20" s="8"/>
      <c r="I20" s="8"/>
      <c r="J20" s="8"/>
      <c r="K20" s="8"/>
      <c r="L20" s="8"/>
      <c r="M20" s="23">
        <f>F20</f>
        <v>0.78947368421052633</v>
      </c>
      <c r="N20" s="12"/>
      <c r="O20" t="s">
        <v>21</v>
      </c>
    </row>
    <row r="21" spans="1:19">
      <c r="B21" s="24"/>
      <c r="C21" s="25"/>
      <c r="D21" s="25"/>
      <c r="E21" s="25"/>
      <c r="F21" s="26">
        <f t="shared" ref="F21:F22" si="0">F20</f>
        <v>0.78947368421052633</v>
      </c>
      <c r="G21" s="25"/>
      <c r="H21" s="25"/>
      <c r="I21" s="25"/>
      <c r="J21" s="25"/>
      <c r="K21" s="27" t="s">
        <v>22</v>
      </c>
      <c r="L21" s="25"/>
      <c r="M21" s="28">
        <f>H11*M20</f>
        <v>-0.45706371191135736</v>
      </c>
      <c r="N21" s="29"/>
      <c r="O21" t="s">
        <v>23</v>
      </c>
    </row>
    <row r="22" spans="1:19" ht="16" thickBot="1">
      <c r="B22" s="30"/>
      <c r="C22" s="31"/>
      <c r="D22" s="31"/>
      <c r="E22" s="31"/>
      <c r="F22" s="32">
        <f t="shared" si="0"/>
        <v>0.78947368421052633</v>
      </c>
      <c r="G22" s="31"/>
      <c r="H22" s="31"/>
      <c r="I22" s="31"/>
      <c r="J22" s="31"/>
      <c r="K22" s="33"/>
      <c r="L22" s="31"/>
      <c r="M22" s="34">
        <f>M20+M21</f>
        <v>0.33240997229916897</v>
      </c>
      <c r="N22" s="35"/>
      <c r="O22" t="s">
        <v>24</v>
      </c>
    </row>
    <row r="23" spans="1:19" ht="16" thickBot="1">
      <c r="B23" s="19"/>
      <c r="C23" s="19"/>
      <c r="D23" s="19"/>
      <c r="E23" s="19"/>
      <c r="F23" s="20"/>
      <c r="G23" s="19"/>
      <c r="H23" s="19"/>
      <c r="I23" s="19"/>
      <c r="J23" s="19"/>
      <c r="K23" s="21"/>
      <c r="L23" s="19"/>
      <c r="M23" s="20"/>
      <c r="N23" s="19"/>
    </row>
    <row r="24" spans="1:19">
      <c r="B24" s="22">
        <f>2*K14</f>
        <v>2</v>
      </c>
      <c r="C24" s="8" t="s">
        <v>12</v>
      </c>
      <c r="D24" s="8"/>
      <c r="E24" s="8"/>
      <c r="F24" s="23">
        <f>M22</f>
        <v>0.33240997229916897</v>
      </c>
      <c r="G24" s="8"/>
      <c r="H24" s="8"/>
      <c r="I24" s="8"/>
      <c r="J24" s="8"/>
      <c r="K24" s="8"/>
      <c r="L24" s="8"/>
      <c r="M24" s="36">
        <f>M22</f>
        <v>0.33240997229916897</v>
      </c>
      <c r="N24" s="12"/>
      <c r="O24" t="s">
        <v>24</v>
      </c>
    </row>
    <row r="25" spans="1:19">
      <c r="B25" s="37"/>
      <c r="C25" s="38"/>
      <c r="D25" s="38"/>
      <c r="E25" s="38"/>
      <c r="F25" s="28">
        <f>M21*H12</f>
        <v>0.26461583321183846</v>
      </c>
      <c r="G25" s="38"/>
      <c r="H25" s="39" t="s">
        <v>20</v>
      </c>
      <c r="I25" s="38"/>
      <c r="J25" s="38"/>
      <c r="K25" s="38"/>
      <c r="L25" s="38"/>
      <c r="M25" s="40">
        <f>M22</f>
        <v>0.33240997229916897</v>
      </c>
      <c r="N25" s="41"/>
      <c r="O25" t="s">
        <v>23</v>
      </c>
    </row>
    <row r="26" spans="1:19" ht="16" thickBot="1">
      <c r="B26" s="30"/>
      <c r="C26" s="31"/>
      <c r="D26" s="31"/>
      <c r="E26" s="31"/>
      <c r="F26" s="34">
        <f>F24+F25</f>
        <v>0.59702580551100737</v>
      </c>
      <c r="G26" s="31"/>
      <c r="H26" s="31"/>
      <c r="I26" s="31"/>
      <c r="J26" s="31"/>
      <c r="K26" s="31"/>
      <c r="L26" s="31"/>
      <c r="M26" s="32">
        <f>M22</f>
        <v>0.33240997229916897</v>
      </c>
      <c r="N26" s="35"/>
      <c r="O26" t="s">
        <v>24</v>
      </c>
    </row>
    <row r="27" spans="1:19" ht="16" thickBot="1"/>
    <row r="28" spans="1:19">
      <c r="B28" s="22">
        <f>3*K14</f>
        <v>3</v>
      </c>
      <c r="C28" s="8" t="s">
        <v>12</v>
      </c>
      <c r="D28" s="8"/>
      <c r="E28" s="8"/>
      <c r="F28" s="11">
        <f>F26</f>
        <v>0.59702580551100737</v>
      </c>
      <c r="G28" s="8"/>
      <c r="H28" s="8"/>
      <c r="I28" s="8"/>
      <c r="J28" s="8"/>
      <c r="K28" s="8"/>
      <c r="L28" s="8"/>
      <c r="M28" s="23">
        <f>F26</f>
        <v>0.59702580551100737</v>
      </c>
      <c r="N28" s="12"/>
      <c r="O28" t="s">
        <v>24</v>
      </c>
    </row>
    <row r="29" spans="1:19">
      <c r="B29" s="24"/>
      <c r="C29" s="25"/>
      <c r="D29" s="25"/>
      <c r="E29" s="25"/>
      <c r="F29" s="26">
        <f>F26</f>
        <v>0.59702580551100737</v>
      </c>
      <c r="G29" s="25"/>
      <c r="H29" s="25"/>
      <c r="I29" s="25"/>
      <c r="J29" s="25"/>
      <c r="K29" s="27" t="s">
        <v>22</v>
      </c>
      <c r="L29" s="25"/>
      <c r="M29" s="28">
        <f>F25*H11</f>
        <v>-0.15319864028053806</v>
      </c>
      <c r="N29" s="29"/>
      <c r="O29" t="s">
        <v>23</v>
      </c>
      <c r="S29" t="s">
        <v>43</v>
      </c>
    </row>
    <row r="30" spans="1:19" ht="16" thickBot="1">
      <c r="B30" s="42"/>
      <c r="C30" s="33"/>
      <c r="D30" s="33"/>
      <c r="E30" s="33"/>
      <c r="F30" s="43">
        <f>F26</f>
        <v>0.59702580551100737</v>
      </c>
      <c r="G30" s="33"/>
      <c r="H30" s="33"/>
      <c r="I30" s="33"/>
      <c r="J30" s="33"/>
      <c r="K30" s="33"/>
      <c r="L30" s="33"/>
      <c r="M30" s="44">
        <f>M28+M29</f>
        <v>0.44382716523046928</v>
      </c>
      <c r="N30" s="45"/>
      <c r="O30" t="s">
        <v>24</v>
      </c>
    </row>
    <row r="31" spans="1:19" ht="16" thickBot="1"/>
    <row r="32" spans="1:19">
      <c r="B32" s="22">
        <f>4*K14</f>
        <v>4</v>
      </c>
      <c r="C32" s="8" t="s">
        <v>12</v>
      </c>
      <c r="D32" s="8"/>
      <c r="E32" s="8"/>
      <c r="F32" s="23">
        <f>M30</f>
        <v>0.44382716523046928</v>
      </c>
      <c r="G32" s="8"/>
      <c r="H32" s="8"/>
      <c r="I32" s="8"/>
      <c r="J32" s="8"/>
      <c r="K32" s="8"/>
      <c r="L32" s="8"/>
      <c r="M32" s="11">
        <f>M30</f>
        <v>0.44382716523046928</v>
      </c>
      <c r="N32" s="12"/>
      <c r="O32" t="s">
        <v>24</v>
      </c>
    </row>
    <row r="33" spans="2:15">
      <c r="B33" s="37"/>
      <c r="C33" s="38"/>
      <c r="D33" s="38"/>
      <c r="E33" s="38"/>
      <c r="F33" s="28">
        <f>M29*H12</f>
        <v>8.8693949636100985E-2</v>
      </c>
      <c r="G33" s="38"/>
      <c r="H33" s="39" t="s">
        <v>20</v>
      </c>
      <c r="I33" s="38"/>
      <c r="J33" s="38"/>
      <c r="K33" s="38"/>
      <c r="L33" s="38"/>
      <c r="M33" s="40">
        <f>M30</f>
        <v>0.44382716523046928</v>
      </c>
      <c r="N33" s="46"/>
      <c r="O33" t="s">
        <v>23</v>
      </c>
    </row>
    <row r="34" spans="2:15" ht="16" thickBot="1">
      <c r="B34" s="42"/>
      <c r="C34" s="33"/>
      <c r="D34" s="33"/>
      <c r="E34" s="33"/>
      <c r="F34" s="44">
        <f>F32+F33</f>
        <v>0.53252111486657028</v>
      </c>
      <c r="G34" s="33"/>
      <c r="H34" s="33"/>
      <c r="I34" s="33"/>
      <c r="J34" s="33"/>
      <c r="K34" s="33"/>
      <c r="L34" s="33"/>
      <c r="M34" s="43">
        <f>M30</f>
        <v>0.44382716523046928</v>
      </c>
      <c r="N34" s="45"/>
      <c r="O34" t="s">
        <v>24</v>
      </c>
    </row>
    <row r="35" spans="2:15" ht="16" thickBot="1"/>
    <row r="36" spans="2:15">
      <c r="B36" s="22">
        <f>5*K14</f>
        <v>5</v>
      </c>
      <c r="C36" s="8" t="s">
        <v>12</v>
      </c>
      <c r="D36" s="8"/>
      <c r="E36" s="8"/>
      <c r="F36" s="11">
        <f>F34</f>
        <v>0.53252111486657028</v>
      </c>
      <c r="G36" s="8"/>
      <c r="H36" s="8"/>
      <c r="I36" s="8"/>
      <c r="J36" s="8"/>
      <c r="K36" s="8"/>
      <c r="L36" s="8"/>
      <c r="M36" s="23">
        <f>F34</f>
        <v>0.53252111486657028</v>
      </c>
      <c r="N36" s="12"/>
      <c r="O36" t="s">
        <v>24</v>
      </c>
    </row>
    <row r="37" spans="2:15">
      <c r="B37" s="24"/>
      <c r="C37" s="25"/>
      <c r="D37" s="25"/>
      <c r="E37" s="25"/>
      <c r="F37" s="26">
        <f>F34</f>
        <v>0.53252111486657028</v>
      </c>
      <c r="G37" s="25"/>
      <c r="H37" s="25"/>
      <c r="I37" s="25"/>
      <c r="J37" s="25"/>
      <c r="K37" s="27" t="s">
        <v>22</v>
      </c>
      <c r="L37" s="25"/>
      <c r="M37" s="28">
        <f>F33*H11</f>
        <v>-5.1349128736690043E-2</v>
      </c>
      <c r="N37" s="29"/>
      <c r="O37" t="s">
        <v>23</v>
      </c>
    </row>
    <row r="38" spans="2:15" ht="16" thickBot="1">
      <c r="B38" s="42"/>
      <c r="C38" s="33"/>
      <c r="D38" s="33"/>
      <c r="E38" s="33"/>
      <c r="F38" s="43">
        <f>F34</f>
        <v>0.53252111486657028</v>
      </c>
      <c r="G38" s="33"/>
      <c r="H38" s="33"/>
      <c r="I38" s="33"/>
      <c r="J38" s="33"/>
      <c r="K38" s="33"/>
      <c r="L38" s="33"/>
      <c r="M38" s="44">
        <f>M36+M37</f>
        <v>0.48117198612988021</v>
      </c>
      <c r="N38" s="45"/>
      <c r="O38" t="s">
        <v>24</v>
      </c>
    </row>
    <row r="39" spans="2:15" ht="16" thickBot="1"/>
    <row r="40" spans="2:15">
      <c r="B40" s="22">
        <f>6*K14</f>
        <v>6</v>
      </c>
      <c r="C40" s="8" t="s">
        <v>12</v>
      </c>
      <c r="D40" s="8"/>
      <c r="E40" s="8"/>
      <c r="F40" s="23">
        <f>M38</f>
        <v>0.48117198612988021</v>
      </c>
      <c r="G40" s="8"/>
      <c r="H40" s="8"/>
      <c r="I40" s="8"/>
      <c r="J40" s="8"/>
      <c r="K40" s="8"/>
      <c r="L40" s="8"/>
      <c r="M40" s="11">
        <f>M38</f>
        <v>0.48117198612988021</v>
      </c>
      <c r="N40" s="12"/>
      <c r="O40" t="s">
        <v>24</v>
      </c>
    </row>
    <row r="41" spans="2:15">
      <c r="B41" s="37"/>
      <c r="C41" s="38"/>
      <c r="D41" s="38"/>
      <c r="E41" s="38"/>
      <c r="F41" s="28">
        <f>M37*H12</f>
        <v>2.9728442952820552E-2</v>
      </c>
      <c r="G41" s="38"/>
      <c r="H41" s="39" t="s">
        <v>20</v>
      </c>
      <c r="I41" s="38"/>
      <c r="J41" s="38"/>
      <c r="K41" s="38"/>
      <c r="L41" s="38"/>
      <c r="M41" s="40">
        <f>M38</f>
        <v>0.48117198612988021</v>
      </c>
      <c r="N41" s="41"/>
      <c r="O41" t="s">
        <v>23</v>
      </c>
    </row>
    <row r="42" spans="2:15" ht="16" thickBot="1">
      <c r="B42" s="42"/>
      <c r="C42" s="33"/>
      <c r="D42" s="33"/>
      <c r="E42" s="33"/>
      <c r="F42" s="44">
        <f>F40+F41</f>
        <v>0.51090042908270072</v>
      </c>
      <c r="G42" s="33"/>
      <c r="H42" s="33"/>
      <c r="I42" s="33"/>
      <c r="J42" s="33"/>
      <c r="K42" s="33"/>
      <c r="L42" s="33"/>
      <c r="M42" s="43">
        <f>M38</f>
        <v>0.48117198612988021</v>
      </c>
      <c r="N42" s="45"/>
      <c r="O42" t="s">
        <v>24</v>
      </c>
    </row>
    <row r="43" spans="2:15" ht="16" thickBot="1"/>
    <row r="44" spans="2:15">
      <c r="B44" s="22">
        <f>7*K14</f>
        <v>7</v>
      </c>
      <c r="C44" s="8" t="s">
        <v>12</v>
      </c>
      <c r="D44" s="8"/>
      <c r="E44" s="8"/>
      <c r="F44" s="11">
        <f>F42</f>
        <v>0.51090042908270072</v>
      </c>
      <c r="G44" s="8"/>
      <c r="H44" s="8"/>
      <c r="I44" s="8"/>
      <c r="J44" s="8"/>
      <c r="K44" s="8"/>
      <c r="L44" s="8"/>
      <c r="M44" s="23">
        <f>F42</f>
        <v>0.51090042908270072</v>
      </c>
      <c r="N44" s="12"/>
      <c r="O44" t="s">
        <v>24</v>
      </c>
    </row>
    <row r="45" spans="2:15">
      <c r="B45" s="24"/>
      <c r="C45" s="25"/>
      <c r="D45" s="25"/>
      <c r="E45" s="25"/>
      <c r="F45" s="26">
        <f>F42</f>
        <v>0.51090042908270072</v>
      </c>
      <c r="G45" s="25"/>
      <c r="H45" s="25"/>
      <c r="I45" s="25"/>
      <c r="J45" s="25"/>
      <c r="K45" s="27" t="s">
        <v>22</v>
      </c>
      <c r="L45" s="25"/>
      <c r="M45" s="47">
        <f>F41*H11</f>
        <v>-1.7211203814790847E-2</v>
      </c>
      <c r="N45" s="29"/>
      <c r="O45" t="s">
        <v>23</v>
      </c>
    </row>
    <row r="46" spans="2:15" ht="16" thickBot="1">
      <c r="B46" s="42"/>
      <c r="C46" s="33"/>
      <c r="D46" s="33"/>
      <c r="E46" s="33"/>
      <c r="F46" s="43">
        <f>F42</f>
        <v>0.51090042908270072</v>
      </c>
      <c r="G46" s="33"/>
      <c r="H46" s="33"/>
      <c r="I46" s="33"/>
      <c r="J46" s="33"/>
      <c r="K46" s="33"/>
      <c r="L46" s="33"/>
      <c r="M46" s="44">
        <f>M44+M45</f>
        <v>0.49368922526790987</v>
      </c>
      <c r="N46" s="45"/>
      <c r="O46" t="s">
        <v>24</v>
      </c>
    </row>
    <row r="47" spans="2:15" ht="16" thickBot="1"/>
    <row r="48" spans="2:15">
      <c r="B48" s="22">
        <f>8*K14</f>
        <v>8</v>
      </c>
      <c r="C48" s="8" t="s">
        <v>12</v>
      </c>
      <c r="D48" s="8"/>
      <c r="E48" s="8"/>
      <c r="F48" s="23">
        <f>M46</f>
        <v>0.49368922526790987</v>
      </c>
      <c r="G48" s="8"/>
      <c r="H48" s="8"/>
      <c r="I48" s="8"/>
      <c r="J48" s="8"/>
      <c r="K48" s="8"/>
      <c r="L48" s="8"/>
      <c r="M48" s="11">
        <f>M46</f>
        <v>0.49368922526790987</v>
      </c>
      <c r="N48" s="12"/>
      <c r="O48" t="s">
        <v>24</v>
      </c>
    </row>
    <row r="49" spans="2:15">
      <c r="B49" s="37"/>
      <c r="C49" s="38"/>
      <c r="D49" s="38"/>
      <c r="E49" s="38"/>
      <c r="F49" s="48">
        <f>M45*H12</f>
        <v>9.9643811559315433E-3</v>
      </c>
      <c r="G49" s="38"/>
      <c r="H49" s="39" t="s">
        <v>20</v>
      </c>
      <c r="I49" s="38"/>
      <c r="J49" s="38"/>
      <c r="K49" s="38"/>
      <c r="L49" s="38"/>
      <c r="M49" s="40">
        <f>M46</f>
        <v>0.49368922526790987</v>
      </c>
      <c r="N49" s="41"/>
      <c r="O49" t="s">
        <v>23</v>
      </c>
    </row>
    <row r="50" spans="2:15" ht="16" thickBot="1">
      <c r="B50" s="42"/>
      <c r="C50" s="33"/>
      <c r="D50" s="33"/>
      <c r="E50" s="33"/>
      <c r="F50" s="44">
        <f>F48+F49</f>
        <v>0.50365360642384138</v>
      </c>
      <c r="G50" s="33"/>
      <c r="H50" s="33"/>
      <c r="I50" s="33"/>
      <c r="J50" s="33"/>
      <c r="K50" s="33"/>
      <c r="L50" s="33"/>
      <c r="M50" s="43">
        <f>M46</f>
        <v>0.49368922526790987</v>
      </c>
      <c r="N50" s="45"/>
      <c r="O50" t="s">
        <v>24</v>
      </c>
    </row>
    <row r="54" spans="2:15">
      <c r="D54" t="s">
        <v>25</v>
      </c>
      <c r="E54" s="5">
        <f>F18</f>
        <v>0.78947368421052633</v>
      </c>
      <c r="F54" s="5">
        <f>F20</f>
        <v>0.78947368421052633</v>
      </c>
      <c r="G54" s="5">
        <f>F26</f>
        <v>0.59702580551100737</v>
      </c>
      <c r="H54" s="5">
        <f>F28</f>
        <v>0.59702580551100737</v>
      </c>
      <c r="I54" s="5">
        <f>F34</f>
        <v>0.53252111486657028</v>
      </c>
      <c r="J54" s="5">
        <f>F36</f>
        <v>0.53252111486657028</v>
      </c>
      <c r="K54" s="5">
        <f>F42</f>
        <v>0.51090042908270072</v>
      </c>
      <c r="L54" s="5">
        <f>F44</f>
        <v>0.51090042908270072</v>
      </c>
      <c r="M54" s="5">
        <f>F50</f>
        <v>0.50365360642384138</v>
      </c>
    </row>
    <row r="55" spans="2:15">
      <c r="D55" t="s">
        <v>26</v>
      </c>
      <c r="E55" s="5">
        <f>M18</f>
        <v>0</v>
      </c>
      <c r="F55" s="5">
        <f>M22</f>
        <v>0.33240997229916897</v>
      </c>
      <c r="G55" s="5">
        <f>M24</f>
        <v>0.33240997229916897</v>
      </c>
      <c r="H55" s="5">
        <f>M30</f>
        <v>0.44382716523046928</v>
      </c>
      <c r="I55" s="5">
        <f>M32</f>
        <v>0.44382716523046928</v>
      </c>
      <c r="J55" s="5">
        <f>M38</f>
        <v>0.48117198612988021</v>
      </c>
      <c r="K55" s="5">
        <f>M40</f>
        <v>0.48117198612988021</v>
      </c>
      <c r="L55" s="5">
        <f>M46</f>
        <v>0.49368922526790987</v>
      </c>
      <c r="M55" s="5">
        <f>M48</f>
        <v>0.49368922526790987</v>
      </c>
    </row>
    <row r="56" spans="2:15">
      <c r="D56" t="s">
        <v>27</v>
      </c>
      <c r="E56">
        <v>0</v>
      </c>
      <c r="F56">
        <f>B20</f>
        <v>1</v>
      </c>
      <c r="G56" s="1">
        <f>B24</f>
        <v>2</v>
      </c>
      <c r="H56">
        <f>B28</f>
        <v>3</v>
      </c>
      <c r="I56">
        <f>B32</f>
        <v>4</v>
      </c>
      <c r="J56">
        <f>B36</f>
        <v>5</v>
      </c>
      <c r="K56">
        <f>B40</f>
        <v>6</v>
      </c>
      <c r="L56">
        <f>B44</f>
        <v>7</v>
      </c>
      <c r="M56">
        <f>B48</f>
        <v>8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Leistung</vt:lpstr>
      <vt:lpstr>Verbraucher|Erzeuger_an_Leitung</vt:lpstr>
      <vt:lpstr>umgekehrter_Zählpfeil</vt:lpstr>
      <vt:lpstr>Reflexionen_an_Leitungen</vt:lpstr>
    </vt:vector>
  </TitlesOfParts>
  <Company>DHBW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Rupp</dc:creator>
  <cp:lastModifiedBy>Stephan Rupp</cp:lastModifiedBy>
  <dcterms:created xsi:type="dcterms:W3CDTF">2014-06-21T13:14:59Z</dcterms:created>
  <dcterms:modified xsi:type="dcterms:W3CDTF">2015-08-14T17:05:54Z</dcterms:modified>
</cp:coreProperties>
</file>