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60" yWindow="120" windowWidth="28060" windowHeight="16060" tabRatio="500" firstSheet="8" activeTab="13"/>
  </bookViews>
  <sheets>
    <sheet name="Blatt1" sheetId="1" r:id="rId1"/>
    <sheet name="Blatt2" sheetId="2" r:id="rId2"/>
    <sheet name="LUT" sheetId="3" r:id="rId3"/>
    <sheet name="Code-Umsetzer" sheetId="4" r:id="rId4"/>
    <sheet name="Festkomma-Format" sheetId="5" r:id="rId5"/>
    <sheet name="Sprungantwort und Impulsantwort" sheetId="6" r:id="rId6"/>
    <sheet name="Programmiermodell" sheetId="9" r:id="rId7"/>
    <sheet name="Mikrocontroller Befehlssatz" sheetId="7" r:id="rId8"/>
    <sheet name="Befehlsformate" sheetId="8" r:id="rId9"/>
    <sheet name="Programm" sheetId="10" r:id="rId10"/>
    <sheet name="Gleitkomma-Format" sheetId="11" r:id="rId11"/>
    <sheet name="Kodierung" sheetId="12" r:id="rId12"/>
    <sheet name="Pipeline" sheetId="13" r:id="rId13"/>
    <sheet name="Pipeline (2)" sheetId="14" r:id="rId14"/>
  </sheets>
  <definedNames>
    <definedName name="_xlnm.Print_Area" localSheetId="11">Kodierung!$A$1:$Q$3</definedName>
    <definedName name="_xlnm.Print_Area" localSheetId="7">'Mikrocontroller Befehlssatz'!$B$42:$I$58</definedName>
    <definedName name="_xlnm.Print_Area" localSheetId="9">Programm!$A$29:$U$44</definedName>
    <definedName name="_xlnm.Print_Area" localSheetId="5">'Sprungantwort und Impulsantwort'!$A$1:$U$18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5" i="12" l="1"/>
  <c r="A24" i="12"/>
  <c r="D32" i="5"/>
  <c r="R34" i="5"/>
  <c r="R33" i="5"/>
  <c r="Q34" i="5"/>
  <c r="Q33" i="5"/>
  <c r="P34" i="5"/>
  <c r="P33" i="5"/>
  <c r="O34" i="5"/>
  <c r="O33" i="5"/>
  <c r="N34" i="5"/>
  <c r="N33" i="5"/>
  <c r="M34" i="5"/>
  <c r="M33" i="5"/>
  <c r="L34" i="5"/>
  <c r="L33" i="5"/>
  <c r="K34" i="5"/>
  <c r="K33" i="5"/>
  <c r="J34" i="5"/>
  <c r="J33" i="5"/>
  <c r="I34" i="5"/>
  <c r="I33" i="5"/>
  <c r="H34" i="5"/>
  <c r="H33" i="5"/>
  <c r="G34" i="5"/>
  <c r="G33" i="5"/>
  <c r="F34" i="5"/>
  <c r="F33" i="5"/>
  <c r="E34" i="5"/>
  <c r="E33" i="5"/>
  <c r="D34" i="5"/>
  <c r="D35" i="5"/>
  <c r="D37" i="5"/>
  <c r="E32" i="5"/>
  <c r="E35" i="5"/>
  <c r="E37" i="5"/>
  <c r="F32" i="5"/>
  <c r="F35" i="5"/>
  <c r="F37" i="5"/>
  <c r="G32" i="5"/>
  <c r="G35" i="5"/>
  <c r="G37" i="5"/>
  <c r="H32" i="5"/>
  <c r="H35" i="5"/>
  <c r="H37" i="5"/>
  <c r="I32" i="5"/>
  <c r="I35" i="5"/>
  <c r="I37" i="5"/>
  <c r="J32" i="5"/>
  <c r="J35" i="5"/>
  <c r="J37" i="5"/>
  <c r="K32" i="5"/>
  <c r="K35" i="5"/>
  <c r="K37" i="5"/>
  <c r="L32" i="5"/>
  <c r="L35" i="5"/>
  <c r="L37" i="5"/>
  <c r="M32" i="5"/>
  <c r="M35" i="5"/>
  <c r="M37" i="5"/>
  <c r="N32" i="5"/>
  <c r="N35" i="5"/>
  <c r="N37" i="5"/>
  <c r="O32" i="5"/>
  <c r="O35" i="5"/>
  <c r="O37" i="5"/>
  <c r="P32" i="5"/>
  <c r="P35" i="5"/>
  <c r="P37" i="5"/>
  <c r="Q32" i="5"/>
  <c r="Q35" i="5"/>
  <c r="Q37" i="5"/>
  <c r="R32" i="5"/>
  <c r="R35" i="5"/>
  <c r="R37" i="5"/>
  <c r="S37" i="5"/>
  <c r="D33" i="5"/>
  <c r="R24" i="5"/>
  <c r="R23" i="5"/>
  <c r="Q24" i="5"/>
  <c r="Q23" i="5"/>
  <c r="P24" i="5"/>
  <c r="P23" i="5"/>
  <c r="O24" i="5"/>
  <c r="O23" i="5"/>
  <c r="N24" i="5"/>
  <c r="N23" i="5"/>
  <c r="M24" i="5"/>
  <c r="M23" i="5"/>
  <c r="L24" i="5"/>
  <c r="L23" i="5"/>
  <c r="K24" i="5"/>
  <c r="K23" i="5"/>
  <c r="J24" i="5"/>
  <c r="J23" i="5"/>
  <c r="I24" i="5"/>
  <c r="I23" i="5"/>
  <c r="H24" i="5"/>
  <c r="H23" i="5"/>
  <c r="G24" i="5"/>
  <c r="G23" i="5"/>
  <c r="F24" i="5"/>
  <c r="F23" i="5"/>
  <c r="E24" i="5"/>
  <c r="E23" i="5"/>
  <c r="D24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J14" i="5"/>
  <c r="J13" i="5"/>
  <c r="I14" i="5"/>
  <c r="I13" i="5"/>
  <c r="H14" i="5"/>
  <c r="H13" i="5"/>
  <c r="G14" i="5"/>
  <c r="G13" i="5"/>
  <c r="F14" i="5"/>
  <c r="F13" i="5"/>
  <c r="E14" i="5"/>
  <c r="E13" i="5"/>
  <c r="D14" i="5"/>
  <c r="J12" i="5"/>
  <c r="D15" i="5"/>
  <c r="D12" i="5"/>
  <c r="D17" i="5"/>
  <c r="E15" i="5"/>
  <c r="E12" i="5"/>
  <c r="E17" i="5"/>
  <c r="F15" i="5"/>
  <c r="F12" i="5"/>
  <c r="F17" i="5"/>
  <c r="G15" i="5"/>
  <c r="G12" i="5"/>
  <c r="G17" i="5"/>
  <c r="H15" i="5"/>
  <c r="H12" i="5"/>
  <c r="H17" i="5"/>
  <c r="I15" i="5"/>
  <c r="I12" i="5"/>
  <c r="I17" i="5"/>
  <c r="J15" i="5"/>
  <c r="J17" i="5"/>
  <c r="K17" i="5"/>
  <c r="J6" i="5"/>
  <c r="J5" i="5"/>
  <c r="I6" i="5"/>
  <c r="I5" i="5"/>
  <c r="H6" i="5"/>
  <c r="H5" i="5"/>
  <c r="G6" i="5"/>
  <c r="G5" i="5"/>
  <c r="F6" i="5"/>
  <c r="F5" i="5"/>
  <c r="E6" i="5"/>
  <c r="E5" i="5"/>
  <c r="D6" i="5"/>
  <c r="D5" i="5"/>
  <c r="C6" i="5"/>
  <c r="C8" i="5"/>
  <c r="D8" i="5"/>
  <c r="E8" i="5"/>
  <c r="F8" i="5"/>
  <c r="G8" i="5"/>
  <c r="H8" i="5"/>
  <c r="I8" i="5"/>
  <c r="J8" i="5"/>
  <c r="K8" i="5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66" i="6"/>
  <c r="C65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4" i="6"/>
  <c r="D25" i="5"/>
  <c r="D27" i="5"/>
  <c r="E25" i="5"/>
  <c r="E27" i="5"/>
  <c r="F25" i="5"/>
  <c r="F27" i="5"/>
  <c r="G25" i="5"/>
  <c r="G27" i="5"/>
  <c r="H25" i="5"/>
  <c r="H27" i="5"/>
  <c r="I25" i="5"/>
  <c r="I27" i="5"/>
  <c r="J25" i="5"/>
  <c r="J27" i="5"/>
  <c r="K25" i="5"/>
  <c r="K27" i="5"/>
  <c r="L25" i="5"/>
  <c r="L27" i="5"/>
  <c r="M25" i="5"/>
  <c r="M27" i="5"/>
  <c r="N25" i="5"/>
  <c r="N27" i="5"/>
  <c r="O25" i="5"/>
  <c r="O27" i="5"/>
  <c r="P25" i="5"/>
  <c r="P27" i="5"/>
  <c r="Q25" i="5"/>
  <c r="Q27" i="5"/>
  <c r="R25" i="5"/>
  <c r="R27" i="5"/>
  <c r="S27" i="5"/>
  <c r="D23" i="5"/>
  <c r="D13" i="5"/>
  <c r="C5" i="5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" i="3"/>
  <c r="C3" i="3"/>
  <c r="D3" i="3"/>
  <c r="C4" i="3"/>
  <c r="D4" i="3"/>
  <c r="C5" i="3"/>
  <c r="D5" i="3"/>
  <c r="C6" i="3"/>
  <c r="D6" i="3"/>
  <c r="C7" i="3"/>
  <c r="D7" i="3"/>
  <c r="C8" i="3"/>
  <c r="D8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C17" i="3"/>
  <c r="D17" i="3"/>
  <c r="C18" i="3"/>
  <c r="D18" i="3"/>
  <c r="C19" i="3"/>
  <c r="D19" i="3"/>
  <c r="C20" i="3"/>
  <c r="D20" i="3"/>
  <c r="C21" i="3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C28" i="3"/>
  <c r="D28" i="3"/>
  <c r="C29" i="3"/>
  <c r="D29" i="3"/>
  <c r="C30" i="3"/>
  <c r="D30" i="3"/>
  <c r="C31" i="3"/>
  <c r="D31" i="3"/>
  <c r="C32" i="3"/>
  <c r="D32" i="3"/>
  <c r="C33" i="3"/>
  <c r="D33" i="3"/>
  <c r="C34" i="3"/>
  <c r="D34" i="3"/>
  <c r="C35" i="3"/>
  <c r="D35" i="3"/>
  <c r="C36" i="3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C48" i="3"/>
  <c r="D48" i="3"/>
  <c r="C49" i="3"/>
  <c r="D49" i="3"/>
  <c r="C50" i="3"/>
  <c r="D50" i="3"/>
  <c r="C51" i="3"/>
  <c r="D51" i="3"/>
  <c r="C52" i="3"/>
  <c r="D52" i="3"/>
  <c r="C53" i="3"/>
  <c r="D53" i="3"/>
  <c r="C54" i="3"/>
  <c r="D54" i="3"/>
  <c r="C55" i="3"/>
  <c r="D55" i="3"/>
  <c r="C56" i="3"/>
  <c r="D56" i="3"/>
  <c r="C57" i="3"/>
  <c r="D57" i="3"/>
  <c r="C58" i="3"/>
  <c r="D58" i="3"/>
  <c r="C59" i="3"/>
  <c r="D59" i="3"/>
  <c r="C60" i="3"/>
  <c r="D60" i="3"/>
  <c r="C61" i="3"/>
  <c r="D61" i="3"/>
  <c r="C62" i="3"/>
  <c r="D62" i="3"/>
  <c r="C63" i="3"/>
  <c r="D63" i="3"/>
  <c r="C64" i="3"/>
  <c r="D64" i="3"/>
  <c r="C65" i="3"/>
  <c r="D65" i="3"/>
  <c r="C66" i="3"/>
  <c r="D66" i="3"/>
  <c r="C67" i="3"/>
  <c r="D67" i="3"/>
  <c r="C68" i="3"/>
  <c r="D68" i="3"/>
  <c r="C69" i="3"/>
  <c r="D69" i="3"/>
  <c r="C70" i="3"/>
  <c r="D70" i="3"/>
  <c r="C71" i="3"/>
  <c r="D71" i="3"/>
  <c r="C72" i="3"/>
  <c r="D72" i="3"/>
  <c r="C73" i="3"/>
  <c r="D73" i="3"/>
  <c r="C74" i="3"/>
  <c r="D74" i="3"/>
  <c r="C75" i="3"/>
  <c r="D75" i="3"/>
  <c r="C76" i="3"/>
  <c r="D76" i="3"/>
  <c r="C77" i="3"/>
  <c r="D77" i="3"/>
  <c r="C78" i="3"/>
  <c r="D78" i="3"/>
  <c r="C79" i="3"/>
  <c r="D79" i="3"/>
  <c r="C80" i="3"/>
  <c r="D80" i="3"/>
  <c r="C81" i="3"/>
  <c r="D81" i="3"/>
  <c r="C82" i="3"/>
  <c r="D82" i="3"/>
  <c r="C83" i="3"/>
  <c r="D83" i="3"/>
  <c r="C84" i="3"/>
  <c r="D84" i="3"/>
  <c r="C85" i="3"/>
  <c r="D85" i="3"/>
  <c r="C86" i="3"/>
  <c r="D86" i="3"/>
  <c r="C87" i="3"/>
  <c r="D87" i="3"/>
  <c r="C88" i="3"/>
  <c r="D88" i="3"/>
  <c r="C89" i="3"/>
  <c r="D89" i="3"/>
  <c r="C90" i="3"/>
  <c r="D90" i="3"/>
  <c r="C91" i="3"/>
  <c r="D91" i="3"/>
  <c r="C92" i="3"/>
  <c r="D92" i="3"/>
  <c r="C93" i="3"/>
  <c r="D93" i="3"/>
  <c r="C94" i="3"/>
  <c r="D94" i="3"/>
  <c r="C95" i="3"/>
  <c r="D95" i="3"/>
  <c r="C96" i="3"/>
  <c r="D96" i="3"/>
  <c r="C97" i="3"/>
  <c r="D97" i="3"/>
  <c r="C98" i="3"/>
  <c r="D98" i="3"/>
  <c r="C99" i="3"/>
  <c r="D99" i="3"/>
  <c r="C100" i="3"/>
  <c r="D100" i="3"/>
  <c r="C101" i="3"/>
  <c r="D101" i="3"/>
  <c r="C102" i="3"/>
  <c r="D102" i="3"/>
  <c r="C103" i="3"/>
  <c r="D103" i="3"/>
  <c r="C104" i="3"/>
  <c r="D104" i="3"/>
  <c r="C105" i="3"/>
  <c r="D105" i="3"/>
  <c r="C106" i="3"/>
  <c r="D106" i="3"/>
  <c r="C107" i="3"/>
  <c r="D107" i="3"/>
  <c r="C108" i="3"/>
  <c r="D108" i="3"/>
  <c r="C109" i="3"/>
  <c r="D109" i="3"/>
  <c r="C110" i="3"/>
  <c r="D110" i="3"/>
  <c r="C111" i="3"/>
  <c r="D111" i="3"/>
  <c r="C112" i="3"/>
  <c r="D112" i="3"/>
  <c r="C113" i="3"/>
  <c r="D113" i="3"/>
  <c r="C114" i="3"/>
  <c r="D114" i="3"/>
  <c r="C115" i="3"/>
  <c r="D115" i="3"/>
  <c r="C116" i="3"/>
  <c r="D116" i="3"/>
  <c r="C117" i="3"/>
  <c r="D117" i="3"/>
  <c r="C118" i="3"/>
  <c r="D118" i="3"/>
  <c r="C119" i="3"/>
  <c r="D119" i="3"/>
  <c r="C120" i="3"/>
  <c r="D120" i="3"/>
  <c r="C121" i="3"/>
  <c r="D121" i="3"/>
  <c r="C122" i="3"/>
  <c r="D122" i="3"/>
  <c r="C123" i="3"/>
  <c r="D123" i="3"/>
  <c r="C124" i="3"/>
  <c r="D124" i="3"/>
  <c r="C125" i="3"/>
  <c r="D125" i="3"/>
  <c r="C126" i="3"/>
  <c r="D126" i="3"/>
  <c r="C127" i="3"/>
  <c r="D127" i="3"/>
  <c r="C128" i="3"/>
  <c r="D128" i="3"/>
  <c r="C2" i="3"/>
  <c r="D2" i="3"/>
  <c r="C1" i="3"/>
  <c r="D1" i="3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" i="3"/>
  <c r="D3" i="2"/>
  <c r="D4" i="2"/>
  <c r="D5" i="2"/>
  <c r="D6" i="2"/>
  <c r="D7" i="2"/>
  <c r="D2" i="2"/>
  <c r="C4" i="2"/>
  <c r="C7" i="2"/>
  <c r="C6" i="2"/>
  <c r="C5" i="2"/>
  <c r="C3" i="2"/>
  <c r="C2" i="2"/>
</calcChain>
</file>

<file path=xl/sharedStrings.xml><?xml version="1.0" encoding="utf-8"?>
<sst xmlns="http://schemas.openxmlformats.org/spreadsheetml/2006/main" count="1107" uniqueCount="398">
  <si>
    <t>Eingänge</t>
  </si>
  <si>
    <t>Ausgänge</t>
  </si>
  <si>
    <t>R</t>
  </si>
  <si>
    <t>S</t>
  </si>
  <si>
    <t>Q</t>
  </si>
  <si>
    <t>Q'</t>
  </si>
  <si>
    <r>
      <t>Q</t>
    </r>
    <r>
      <rPr>
        <vertAlign val="subscript"/>
        <sz val="12"/>
        <color theme="1"/>
        <rFont val="Calibri"/>
        <scheme val="minor"/>
      </rPr>
      <t>alt</t>
    </r>
  </si>
  <si>
    <r>
      <t>Q'</t>
    </r>
    <r>
      <rPr>
        <vertAlign val="subscript"/>
        <sz val="12"/>
        <color theme="1"/>
        <rFont val="Calibri"/>
        <scheme val="minor"/>
      </rPr>
      <t>alt</t>
    </r>
  </si>
  <si>
    <t>x</t>
  </si>
  <si>
    <t>Clk</t>
  </si>
  <si>
    <t>^</t>
  </si>
  <si>
    <t>D</t>
  </si>
  <si>
    <t>J</t>
  </si>
  <si>
    <t>K</t>
  </si>
  <si>
    <t>G</t>
  </si>
  <si>
    <t>Testvektor</t>
  </si>
  <si>
    <t>Nr.</t>
  </si>
  <si>
    <t>A</t>
  </si>
  <si>
    <t>B</t>
  </si>
  <si>
    <t>I(0)</t>
  </si>
  <si>
    <t>I(1)</t>
  </si>
  <si>
    <t>Q(0)</t>
  </si>
  <si>
    <t>Q(1)</t>
  </si>
  <si>
    <t>Q(2)</t>
  </si>
  <si>
    <t>Q(3)</t>
  </si>
  <si>
    <t>Q(4)</t>
  </si>
  <si>
    <t>Q(5)</t>
  </si>
  <si>
    <t>Q(6)</t>
  </si>
  <si>
    <t>Signale</t>
  </si>
  <si>
    <t>NOR</t>
  </si>
  <si>
    <t>OR</t>
  </si>
  <si>
    <t>AND</t>
  </si>
  <si>
    <t>XOR</t>
  </si>
  <si>
    <t>NAND</t>
  </si>
  <si>
    <t>XNOR</t>
  </si>
  <si>
    <t>NOTB</t>
  </si>
  <si>
    <t>MHz</t>
  </si>
  <si>
    <t>bit</t>
  </si>
  <si>
    <t>Hz</t>
  </si>
  <si>
    <t>Gray-Code</t>
  </si>
  <si>
    <t>Binärcode</t>
  </si>
  <si>
    <t>C</t>
  </si>
  <si>
    <t>F</t>
  </si>
  <si>
    <t>E</t>
  </si>
  <si>
    <t>2</t>
  </si>
  <si>
    <t>3</t>
  </si>
  <si>
    <t>4</t>
  </si>
  <si>
    <t>5</t>
  </si>
  <si>
    <t>6</t>
  </si>
  <si>
    <t>7</t>
  </si>
  <si>
    <t>8</t>
  </si>
  <si>
    <t>9</t>
  </si>
  <si>
    <t>a</t>
  </si>
  <si>
    <t>b</t>
  </si>
  <si>
    <t>c</t>
  </si>
  <si>
    <t>d</t>
  </si>
  <si>
    <t>e</t>
  </si>
  <si>
    <t>f</t>
  </si>
  <si>
    <t>g</t>
  </si>
  <si>
    <t>7 Segment Code</t>
  </si>
  <si>
    <t>Das i</t>
  </si>
  <si>
    <t>Dezimal</t>
  </si>
  <si>
    <t>Binär</t>
  </si>
  <si>
    <t>Rest</t>
  </si>
  <si>
    <t>x/2</t>
  </si>
  <si>
    <t>Index</t>
  </si>
  <si>
    <t>15 (VZ)</t>
  </si>
  <si>
    <t>Positive Zahl</t>
  </si>
  <si>
    <t>Negative Zahl</t>
  </si>
  <si>
    <t>manuell ermittelt</t>
  </si>
  <si>
    <t>Sprungantwort und Impulsantwort</t>
  </si>
  <si>
    <t>Sprungantwort</t>
  </si>
  <si>
    <t>Impulsantwort</t>
  </si>
  <si>
    <t>Summe:</t>
  </si>
  <si>
    <t>Binärformat</t>
  </si>
  <si>
    <t>Sprungfkt</t>
  </si>
  <si>
    <t>IIR Filter</t>
  </si>
  <si>
    <t>a0=</t>
  </si>
  <si>
    <t>b1=</t>
  </si>
  <si>
    <t>x(i)</t>
  </si>
  <si>
    <t>y(i)</t>
  </si>
  <si>
    <t>Signed</t>
  </si>
  <si>
    <t>Unsigned</t>
  </si>
  <si>
    <t>VZ</t>
  </si>
  <si>
    <t>Binär -&gt; Dezimal</t>
  </si>
  <si>
    <t>Test:</t>
  </si>
  <si>
    <t>Opcode</t>
  </si>
  <si>
    <t>Befehlssatz</t>
  </si>
  <si>
    <t>Beschreibung</t>
  </si>
  <si>
    <t>...</t>
  </si>
  <si>
    <t>NOP</t>
  </si>
  <si>
    <t>No Operation</t>
  </si>
  <si>
    <t>Kürzel</t>
  </si>
  <si>
    <t>MOV</t>
  </si>
  <si>
    <t>LDR</t>
  </si>
  <si>
    <t>STR</t>
  </si>
  <si>
    <t>Prozessor Status Register (PSR) Flags</t>
  </si>
  <si>
    <t>Assembler</t>
  </si>
  <si>
    <t>POP</t>
  </si>
  <si>
    <t>PUSH</t>
  </si>
  <si>
    <t>pop Rd from stack (SP &lt;= SP +1)</t>
  </si>
  <si>
    <t>Carry (C)</t>
  </si>
  <si>
    <t>Zero (Z)</t>
  </si>
  <si>
    <t>LSL</t>
  </si>
  <si>
    <t>ASR</t>
  </si>
  <si>
    <t>push Rs to stack (SP &lt;= SP-1)</t>
  </si>
  <si>
    <t>Rd&lt;=Rd AND Rr, logical AND</t>
  </si>
  <si>
    <t>Rd&lt;=Rd XOR Rr, logical XOR</t>
  </si>
  <si>
    <t>JMP</t>
  </si>
  <si>
    <t>Rd&lt;=(Rb), load Rd from pointer *Rb</t>
  </si>
  <si>
    <t>Rd&lt;=Rs OR Rr, logical OR</t>
  </si>
  <si>
    <t>(Rb)&lt;=Rs, store Rs to pointer *Rb</t>
  </si>
  <si>
    <t>SUB</t>
  </si>
  <si>
    <t>BRBC</t>
  </si>
  <si>
    <t>branch if bit clear (C, Z)</t>
  </si>
  <si>
    <t>BRBS</t>
  </si>
  <si>
    <t>branch if bit set (C, Z)</t>
  </si>
  <si>
    <t>-</t>
  </si>
  <si>
    <t>nop</t>
  </si>
  <si>
    <t>mov Rd, Rs</t>
  </si>
  <si>
    <t>ld Rd, *Rb</t>
  </si>
  <si>
    <t>st Rs, *Rb</t>
  </si>
  <si>
    <t>pop Rd</t>
  </si>
  <si>
    <t>push Rs</t>
  </si>
  <si>
    <t>sub Rd, Rs</t>
  </si>
  <si>
    <t>and Rd, Rs</t>
  </si>
  <si>
    <t>brbc bit, offset</t>
  </si>
  <si>
    <t>brbs bit, offset</t>
  </si>
  <si>
    <t>Bit wird verändert</t>
  </si>
  <si>
    <t>Bit bleibt unverändert</t>
  </si>
  <si>
    <t>Befehl</t>
  </si>
  <si>
    <t>Kodierung</t>
  </si>
  <si>
    <t>X</t>
  </si>
  <si>
    <t>Rd</t>
  </si>
  <si>
    <t>Rs</t>
  </si>
  <si>
    <t>(leer)</t>
  </si>
  <si>
    <t>Speicherzugriffe</t>
  </si>
  <si>
    <t>ld, st</t>
  </si>
  <si>
    <t>sowie Register-Transfer (mov)</t>
  </si>
  <si>
    <t>logisch und arithmetisch</t>
  </si>
  <si>
    <t>Stack-Operationen</t>
  </si>
  <si>
    <t>(push, pop)</t>
  </si>
  <si>
    <t>Sprungbefehle</t>
  </si>
  <si>
    <t>Rd bzw. Rs</t>
  </si>
  <si>
    <t>Rb</t>
  </si>
  <si>
    <t>unbenutzt</t>
  </si>
  <si>
    <t>jmp</t>
  </si>
  <si>
    <t>Takte</t>
  </si>
  <si>
    <t>address offset</t>
  </si>
  <si>
    <t>PSR</t>
  </si>
  <si>
    <t>Z</t>
  </si>
  <si>
    <t>brbs, brbc</t>
  </si>
  <si>
    <t>add Rd, Rs</t>
  </si>
  <si>
    <t>Rd&lt;=Rd+Rs, add</t>
  </si>
  <si>
    <t>Rd&lt;=Rd-Rs, subtract</t>
  </si>
  <si>
    <t>R0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</si>
  <si>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</si>
  <si>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</si>
  <si>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</si>
  <si>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</si>
  <si>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</si>
  <si>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</si>
  <si>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</si>
  <si>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</si>
  <si>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</si>
  <si>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</si>
  <si>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</si>
  <si>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</si>
  <si>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</si>
  <si>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</si>
  <si>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</si>
  <si>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allgemeine Register</t>
  </si>
  <si>
    <t>PC</t>
  </si>
  <si>
    <t>Befehlszähler (Program Counter)</t>
  </si>
  <si>
    <t>Prozessor-Status-Register</t>
  </si>
  <si>
    <t>SP</t>
  </si>
  <si>
    <t>Stapelzeiger (Stack Pointer)</t>
  </si>
  <si>
    <t>Addr. N</t>
  </si>
  <si>
    <t>Addr. N+1</t>
  </si>
  <si>
    <t>Addr. N-1</t>
  </si>
  <si>
    <t>Addr. N+2</t>
  </si>
  <si>
    <t>Programmspeicher</t>
  </si>
  <si>
    <t>Datenspeicher</t>
  </si>
  <si>
    <t>registerindirekte Adressierung</t>
  </si>
  <si>
    <t>Addr. N-2</t>
  </si>
  <si>
    <t>LDI</t>
  </si>
  <si>
    <t>ldi</t>
  </si>
  <si>
    <t>K8</t>
  </si>
  <si>
    <t>ldi Rd, K8</t>
  </si>
  <si>
    <t>lsl Rd</t>
  </si>
  <si>
    <t>lsr Rd</t>
  </si>
  <si>
    <t>Rd: C &lt;- Rd &lt;- 0, logic. shift left</t>
  </si>
  <si>
    <t>Rd: 0 -&gt; Rd -&gt; C, logic. shift right</t>
  </si>
  <si>
    <t>Rd&lt;=Rs, move register to Rd</t>
  </si>
  <si>
    <t>jmp K11</t>
  </si>
  <si>
    <t>jump to address constant (K11)</t>
  </si>
  <si>
    <t>K11 (Zieladresse)</t>
  </si>
  <si>
    <t>lsl</t>
  </si>
  <si>
    <t>lsr</t>
  </si>
  <si>
    <t>Akku: C &lt;- Akku &lt;- 0, logic. shift left</t>
  </si>
  <si>
    <t>Akku: 0 -&gt; Akku -&gt; C, logic. shift right</t>
  </si>
  <si>
    <t>ldi K</t>
  </si>
  <si>
    <t>Akku&lt;=K11, load immediate 11bit constant</t>
  </si>
  <si>
    <t>ld Addr</t>
  </si>
  <si>
    <t>LD</t>
  </si>
  <si>
    <t>Akku&lt;=(Addr), load Akku from memory</t>
  </si>
  <si>
    <t>st Addr</t>
  </si>
  <si>
    <t>(Addr)&lt;=Akku, store Akku to memory</t>
  </si>
  <si>
    <t>add Addr</t>
  </si>
  <si>
    <t>ADD</t>
  </si>
  <si>
    <t>Akku&lt;=Akku+(Addr), add</t>
  </si>
  <si>
    <t>sub Addr</t>
  </si>
  <si>
    <t>Akku&lt;=Akku-(Addr), subtract</t>
  </si>
  <si>
    <t>Akku&lt;=Akku AND (Addr), logical AND</t>
  </si>
  <si>
    <t>and Addr</t>
  </si>
  <si>
    <t>or Addr</t>
  </si>
  <si>
    <t>Akku&lt;=Akku XOR (Addr), logical XOR</t>
  </si>
  <si>
    <t>Akku&lt;=Akku OR (Addr), logical OR</t>
  </si>
  <si>
    <t>eor Rd, Rs</t>
  </si>
  <si>
    <t>Akku-Architektur:</t>
  </si>
  <si>
    <t>Addr</t>
  </si>
  <si>
    <t>K11</t>
  </si>
  <si>
    <t>ANDR</t>
  </si>
  <si>
    <t>EOR</t>
  </si>
  <si>
    <t>ORR</t>
  </si>
  <si>
    <t>or Rd, Rs</t>
  </si>
  <si>
    <t>ANDA</t>
  </si>
  <si>
    <t>eor Addr</t>
  </si>
  <si>
    <t>ORA</t>
  </si>
  <si>
    <t>(lsl, lsr, add, sub, and, or, eor)</t>
  </si>
  <si>
    <t>AI_Rd</t>
  </si>
  <si>
    <t>AO_Rd</t>
  </si>
  <si>
    <t>Sel_in</t>
  </si>
  <si>
    <t>Sel_out1</t>
  </si>
  <si>
    <t>Sel_out2</t>
  </si>
  <si>
    <t>AO_Rs</t>
  </si>
  <si>
    <t>DO</t>
  </si>
  <si>
    <t>AO_Rb</t>
  </si>
  <si>
    <t>DI</t>
  </si>
  <si>
    <t>Adresses and MUX Select for Reg_SP</t>
  </si>
  <si>
    <t>Prozessor Status Register</t>
  </si>
  <si>
    <t>Rd&lt;=K8, load immed. 8bit constant</t>
  </si>
  <si>
    <t>AIN</t>
  </si>
  <si>
    <t>AOUT1</t>
  </si>
  <si>
    <t>AOUT2</t>
  </si>
  <si>
    <t>ldi R15H, $00</t>
  </si>
  <si>
    <t>ldi R15L, $01</t>
  </si>
  <si>
    <t>ld  R01, R15</t>
  </si>
  <si>
    <t>ldi R15L, $02</t>
  </si>
  <si>
    <t>ld  R02, R15</t>
  </si>
  <si>
    <t>ldi R15L, $03</t>
  </si>
  <si>
    <t>ld  R03, R15</t>
  </si>
  <si>
    <t>checkAB:</t>
  </si>
  <si>
    <t>mov R0, R01</t>
  </si>
  <si>
    <t>sub R0, R02</t>
  </si>
  <si>
    <t>brlt checkBC</t>
  </si>
  <si>
    <t xml:space="preserve">checkAC: </t>
  </si>
  <si>
    <t>brlt maxC</t>
  </si>
  <si>
    <t>mov R0; R01</t>
  </si>
  <si>
    <t>tst R0</t>
  </si>
  <si>
    <t>breq end</t>
  </si>
  <si>
    <t>checkBC:</t>
  </si>
  <si>
    <t>mov R0, R02</t>
  </si>
  <si>
    <t>sub R0, R03</t>
  </si>
  <si>
    <t>maxC:</t>
  </si>
  <si>
    <t>mov R0, R03</t>
  </si>
  <si>
    <t>end:</t>
  </si>
  <si>
    <t>st  R0, R15</t>
  </si>
  <si>
    <t>Assembler-Code</t>
  </si>
  <si>
    <t>Maschinensprache</t>
  </si>
  <si>
    <t>AKKU-Architektur</t>
  </si>
  <si>
    <t>DSP</t>
  </si>
  <si>
    <t>MAC</t>
  </si>
  <si>
    <t>mul Rd, Rs</t>
  </si>
  <si>
    <t>MUL</t>
  </si>
  <si>
    <t>OUTP</t>
  </si>
  <si>
    <t>INP</t>
  </si>
  <si>
    <t>bclr bit</t>
  </si>
  <si>
    <t>BCLR</t>
  </si>
  <si>
    <t>clear bit in PSR</t>
  </si>
  <si>
    <t>Interrupt (I)</t>
  </si>
  <si>
    <t>in Rd, SFR</t>
  </si>
  <si>
    <t>out Rs, SFR</t>
  </si>
  <si>
    <t>Special Funktional Register (SFR)</t>
  </si>
  <si>
    <t>SFR</t>
  </si>
  <si>
    <t>Bit Clear Befehle</t>
  </si>
  <si>
    <t>dec Rd</t>
  </si>
  <si>
    <t>DECR</t>
  </si>
  <si>
    <t>Rd&lt;= Rd-1, decrement</t>
  </si>
  <si>
    <t>Rd&lt;= SFR, read from port</t>
  </si>
  <si>
    <t>SFR&lt;= Rs, write to port</t>
  </si>
  <si>
    <t>Rd&lt;= Rd * Rs, multiply</t>
  </si>
  <si>
    <t>wait K8</t>
  </si>
  <si>
    <t>wait for interrupt K8</t>
  </si>
  <si>
    <t>set bit in PSR</t>
  </si>
  <si>
    <t>bset bit</t>
  </si>
  <si>
    <t>BSET</t>
  </si>
  <si>
    <t>shift Rd</t>
  </si>
  <si>
    <t>SHIFT</t>
  </si>
  <si>
    <t>shifts register bank Rd down</t>
  </si>
  <si>
    <t>I</t>
  </si>
  <si>
    <t>*Rb</t>
  </si>
  <si>
    <t>bclr, bset bit</t>
  </si>
  <si>
    <t>Warten</t>
  </si>
  <si>
    <t>shift</t>
  </si>
  <si>
    <t>WAITI</t>
  </si>
  <si>
    <t>clear akku</t>
  </si>
  <si>
    <t>CLRA</t>
  </si>
  <si>
    <t>akku &lt;= 0</t>
  </si>
  <si>
    <t>mac R, *Rb</t>
  </si>
  <si>
    <t>akku&lt;= akku + Rd*Rs; R&lt;= akku</t>
  </si>
  <si>
    <t>Rd bzw. leer</t>
  </si>
  <si>
    <t>in, out</t>
  </si>
  <si>
    <t>mul</t>
  </si>
  <si>
    <t>wait</t>
  </si>
  <si>
    <t>mac</t>
  </si>
  <si>
    <t>dec, clra, shift</t>
  </si>
  <si>
    <t>ldi R15H, $0</t>
  </si>
  <si>
    <t>interrupt:</t>
  </si>
  <si>
    <t>wait $01</t>
  </si>
  <si>
    <t>in PortA, R32</t>
  </si>
  <si>
    <t>clra</t>
  </si>
  <si>
    <t>ldi R15L, $0F</t>
  </si>
  <si>
    <t>next:</t>
  </si>
  <si>
    <t>mac R14, *R15</t>
  </si>
  <si>
    <t>dec R15</t>
  </si>
  <si>
    <t>tst R15</t>
  </si>
  <si>
    <t>brne next</t>
  </si>
  <si>
    <t>out R14, PortB</t>
  </si>
  <si>
    <t>breq interrupt</t>
  </si>
  <si>
    <t>FIR Filter</t>
  </si>
  <si>
    <t>1A</t>
  </si>
  <si>
    <t>DSP Erweiterung</t>
  </si>
  <si>
    <t>1B</t>
  </si>
  <si>
    <t>conv Rd</t>
  </si>
  <si>
    <t>CONV</t>
  </si>
  <si>
    <t>Rd&lt;= FIR(Rd, hk), Faltungssumme</t>
  </si>
  <si>
    <t>conv</t>
  </si>
  <si>
    <t>V</t>
  </si>
  <si>
    <t>M</t>
  </si>
  <si>
    <t>Mantisse</t>
  </si>
  <si>
    <t>Exponent</t>
  </si>
  <si>
    <t>Vorzeichen</t>
  </si>
  <si>
    <t>Bit</t>
  </si>
  <si>
    <t>Kodierung (hex)</t>
  </si>
  <si>
    <t>_1</t>
  </si>
  <si>
    <t>_2</t>
  </si>
  <si>
    <t>_3</t>
  </si>
  <si>
    <t>_4</t>
  </si>
  <si>
    <t>_5</t>
  </si>
  <si>
    <t>_6</t>
  </si>
  <si>
    <t>_7</t>
  </si>
  <si>
    <t>_8</t>
  </si>
  <si>
    <t>_9</t>
  </si>
  <si>
    <t>_B</t>
  </si>
  <si>
    <t>_C</t>
  </si>
  <si>
    <t>_D</t>
  </si>
  <si>
    <t>_E</t>
  </si>
  <si>
    <t>_F</t>
  </si>
  <si>
    <t>_0</t>
  </si>
  <si>
    <t>H</t>
  </si>
  <si>
    <t>L</t>
  </si>
  <si>
    <t>N</t>
  </si>
  <si>
    <t>O</t>
  </si>
  <si>
    <t>P</t>
  </si>
  <si>
    <t>T</t>
  </si>
  <si>
    <t>U</t>
  </si>
  <si>
    <t>Y</t>
  </si>
  <si>
    <t>.</t>
  </si>
  <si>
    <t>_A</t>
  </si>
  <si>
    <t>Klartext</t>
  </si>
  <si>
    <t>Schlüssel</t>
  </si>
  <si>
    <t xml:space="preserve"> </t>
  </si>
  <si>
    <t>W</t>
  </si>
  <si>
    <t>Takt</t>
  </si>
  <si>
    <t>PS-DO</t>
  </si>
  <si>
    <t>Stw-In</t>
  </si>
  <si>
    <t>Stw-Out</t>
  </si>
  <si>
    <t>DS-A</t>
  </si>
  <si>
    <t>DS-DI</t>
  </si>
  <si>
    <t>DS-Do</t>
  </si>
  <si>
    <t>Akku-Out</t>
  </si>
  <si>
    <t>Akku-In</t>
  </si>
  <si>
    <t>ld $0</t>
  </si>
  <si>
    <t>[0]</t>
  </si>
  <si>
    <t>add $1</t>
  </si>
  <si>
    <t>[1]</t>
  </si>
  <si>
    <t>[0]+[1]</t>
  </si>
  <si>
    <t>st $2</t>
  </si>
  <si>
    <t>DS intern</t>
  </si>
  <si>
    <t>PC-next</t>
  </si>
  <si>
    <t>Stw-next</t>
  </si>
  <si>
    <t>Beispiel 1:</t>
  </si>
  <si>
    <t>Beispiel 2:</t>
  </si>
  <si>
    <t>ldi 3</t>
  </si>
  <si>
    <t>ldi 5</t>
  </si>
  <si>
    <t>st $0</t>
  </si>
  <si>
    <t>add $0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</si>
</sst>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8000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rgb="FF00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8000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7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2" xfId="0" applyNumberFormat="1" applyFill="1" applyBorder="1" applyAlignment="1">
      <alignment horizontal="left"/>
    </xf>
    <xf numFmtId="49" fontId="0" fillId="2" borderId="3" xfId="0" applyNumberForma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0" fontId="0" fillId="0" borderId="2" xfId="0" applyBorder="1"/>
    <xf numFmtId="49" fontId="0" fillId="0" borderId="8" xfId="0" applyNumberFormat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0" fontId="0" fillId="2" borderId="6" xfId="0" applyFill="1" applyBorder="1"/>
    <xf numFmtId="0" fontId="0" fillId="2" borderId="9" xfId="0" applyFill="1" applyBorder="1" applyAlignment="1">
      <alignment horizontal="center" vertical="top"/>
    </xf>
    <xf numFmtId="49" fontId="0" fillId="2" borderId="9" xfId="0" applyNumberFormat="1" applyFill="1" applyBorder="1" applyAlignment="1">
      <alignment horizontal="center" vertical="top"/>
    </xf>
    <xf numFmtId="49" fontId="0" fillId="2" borderId="7" xfId="0" applyNumberFormat="1" applyFill="1" applyBorder="1" applyAlignment="1">
      <alignment horizontal="center" vertical="top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49" fontId="0" fillId="0" borderId="0" xfId="0" applyNumberFormat="1" applyBorder="1" applyAlignment="1">
      <alignment horizontal="center" vertical="top"/>
    </xf>
    <xf numFmtId="0" fontId="0" fillId="2" borderId="17" xfId="0" applyFill="1" applyBorder="1"/>
    <xf numFmtId="0" fontId="0" fillId="0" borderId="20" xfId="0" applyBorder="1" applyAlignment="1">
      <alignment horizontal="center"/>
    </xf>
    <xf numFmtId="0" fontId="0" fillId="2" borderId="19" xfId="0" applyFill="1" applyBorder="1"/>
    <xf numFmtId="49" fontId="0" fillId="2" borderId="6" xfId="0" applyNumberFormat="1" applyFill="1" applyBorder="1" applyAlignment="1">
      <alignment horizontal="center" vertical="top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3" borderId="0" xfId="0" applyFill="1"/>
    <xf numFmtId="0" fontId="0" fillId="4" borderId="24" xfId="0" applyFill="1" applyBorder="1"/>
    <xf numFmtId="0" fontId="0" fillId="4" borderId="0" xfId="0" applyFill="1" applyBorder="1"/>
    <xf numFmtId="0" fontId="0" fillId="0" borderId="0" xfId="0" applyBorder="1"/>
    <xf numFmtId="0" fontId="0" fillId="4" borderId="0" xfId="0" applyFill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3" borderId="0" xfId="0" applyFill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1" fontId="0" fillId="3" borderId="0" xfId="0" applyNumberFormat="1" applyFill="1" applyBorder="1"/>
    <xf numFmtId="164" fontId="0" fillId="0" borderId="0" xfId="0" applyNumberFormat="1"/>
    <xf numFmtId="0" fontId="0" fillId="4" borderId="25" xfId="0" applyFill="1" applyBorder="1" applyAlignment="1">
      <alignment horizontal="right"/>
    </xf>
    <xf numFmtId="0" fontId="0" fillId="4" borderId="25" xfId="0" applyFill="1" applyBorder="1"/>
    <xf numFmtId="0" fontId="0" fillId="3" borderId="26" xfId="0" applyFill="1" applyBorder="1"/>
    <xf numFmtId="0" fontId="0" fillId="3" borderId="27" xfId="0" applyFill="1" applyBorder="1"/>
    <xf numFmtId="0" fontId="0" fillId="0" borderId="0" xfId="0" applyFill="1" applyBorder="1"/>
    <xf numFmtId="0" fontId="0" fillId="0" borderId="38" xfId="0" applyBorder="1"/>
    <xf numFmtId="0" fontId="0" fillId="0" borderId="1" xfId="0" applyBorder="1"/>
    <xf numFmtId="0" fontId="0" fillId="0" borderId="21" xfId="0" applyBorder="1"/>
    <xf numFmtId="0" fontId="0" fillId="0" borderId="6" xfId="0" applyBorder="1"/>
    <xf numFmtId="0" fontId="0" fillId="0" borderId="9" xfId="0" applyBorder="1"/>
    <xf numFmtId="0" fontId="0" fillId="0" borderId="22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4" xfId="0" applyBorder="1"/>
    <xf numFmtId="0" fontId="0" fillId="0" borderId="4" xfId="0" applyFill="1" applyBorder="1"/>
    <xf numFmtId="0" fontId="0" fillId="0" borderId="6" xfId="0" applyFill="1" applyBorder="1"/>
    <xf numFmtId="0" fontId="0" fillId="0" borderId="3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3" xfId="0" applyFill="1" applyBorder="1" applyAlignment="1">
      <alignment horizontal="left"/>
    </xf>
    <xf numFmtId="0" fontId="0" fillId="0" borderId="44" xfId="0" applyBorder="1"/>
    <xf numFmtId="0" fontId="0" fillId="0" borderId="10" xfId="0" applyBorder="1"/>
    <xf numFmtId="0" fontId="0" fillId="0" borderId="13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17" xfId="0" applyBorder="1"/>
    <xf numFmtId="0" fontId="0" fillId="0" borderId="39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5" fillId="0" borderId="0" xfId="0" applyFont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30" xfId="0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left"/>
    </xf>
    <xf numFmtId="0" fontId="0" fillId="4" borderId="5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27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1" xfId="0" applyBorder="1"/>
    <xf numFmtId="0" fontId="0" fillId="0" borderId="42" xfId="0" applyBorder="1"/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0" xfId="0" applyAlignment="1"/>
    <xf numFmtId="0" fontId="0" fillId="0" borderId="36" xfId="0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15" xfId="0" applyBorder="1"/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4" xfId="0" applyBorder="1"/>
    <xf numFmtId="0" fontId="6" fillId="6" borderId="0" xfId="0" applyFont="1" applyFill="1"/>
    <xf numFmtId="0" fontId="6" fillId="0" borderId="0" xfId="0" applyFont="1" applyAlignment="1">
      <alignment horizontal="left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7" borderId="26" xfId="0" applyFill="1" applyBorder="1"/>
    <xf numFmtId="0" fontId="0" fillId="5" borderId="24" xfId="0" applyFill="1" applyBorder="1" applyAlignment="1">
      <alignment horizontal="center"/>
    </xf>
    <xf numFmtId="0" fontId="0" fillId="7" borderId="25" xfId="0" applyFill="1" applyBorder="1"/>
    <xf numFmtId="0" fontId="0" fillId="7" borderId="27" xfId="0" applyFill="1" applyBorder="1"/>
    <xf numFmtId="0" fontId="0" fillId="5" borderId="0" xfId="0" applyFill="1"/>
    <xf numFmtId="0" fontId="0" fillId="0" borderId="14" xfId="0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56" xfId="0" applyBorder="1"/>
    <xf numFmtId="0" fontId="0" fillId="0" borderId="57" xfId="0" applyBorder="1"/>
    <xf numFmtId="0" fontId="0" fillId="0" borderId="11" xfId="0" applyBorder="1"/>
    <xf numFmtId="0" fontId="0" fillId="0" borderId="16" xfId="0" applyBorder="1"/>
    <xf numFmtId="0" fontId="5" fillId="4" borderId="30" xfId="0" applyFont="1" applyFill="1" applyBorder="1" applyAlignment="1">
      <alignment horizontal="center"/>
    </xf>
    <xf numFmtId="0" fontId="5" fillId="4" borderId="31" xfId="0" applyFont="1" applyFill="1" applyBorder="1" applyAlignment="1">
      <alignment horizontal="center"/>
    </xf>
    <xf numFmtId="0" fontId="5" fillId="4" borderId="32" xfId="0" applyFont="1" applyFill="1" applyBorder="1" applyAlignment="1">
      <alignment horizontal="center"/>
    </xf>
    <xf numFmtId="49" fontId="0" fillId="2" borderId="2" xfId="0" applyNumberFormat="1" applyFill="1" applyBorder="1" applyAlignment="1"/>
    <xf numFmtId="49" fontId="0" fillId="2" borderId="3" xfId="0" applyNumberFormat="1" applyFill="1" applyBorder="1" applyAlignment="1"/>
    <xf numFmtId="0" fontId="0" fillId="2" borderId="2" xfId="0" applyFill="1" applyBorder="1" applyAlignment="1"/>
    <xf numFmtId="0" fontId="0" fillId="2" borderId="3" xfId="0" applyFill="1" applyBorder="1" applyAlignment="1"/>
    <xf numFmtId="49" fontId="0" fillId="2" borderId="2" xfId="0" applyNumberFormat="1" applyFill="1" applyBorder="1" applyAlignment="1">
      <alignment horizontal="center"/>
    </xf>
    <xf numFmtId="49" fontId="0" fillId="2" borderId="8" xfId="0" applyNumberFormat="1" applyFill="1" applyBorder="1" applyAlignment="1">
      <alignment horizontal="center"/>
    </xf>
    <xf numFmtId="49" fontId="0" fillId="2" borderId="3" xfId="0" applyNumberForma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/>
    </xf>
    <xf numFmtId="49" fontId="0" fillId="2" borderId="11" xfId="0" applyNumberFormat="1" applyFill="1" applyBorder="1" applyAlignment="1">
      <alignment horizontal="center"/>
    </xf>
    <xf numFmtId="49" fontId="0" fillId="2" borderId="16" xfId="0" applyNumberForma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31" xfId="0" applyBorder="1" applyAlignment="1"/>
    <xf numFmtId="0" fontId="0" fillId="0" borderId="32" xfId="0" applyBorder="1" applyAlignment="1"/>
    <xf numFmtId="0" fontId="6" fillId="0" borderId="25" xfId="0" applyFont="1" applyBorder="1"/>
    <xf numFmtId="0" fontId="6" fillId="0" borderId="26" xfId="0" applyFont="1" applyBorder="1"/>
    <xf numFmtId="0" fontId="6" fillId="0" borderId="55" xfId="0" applyFont="1" applyBorder="1"/>
    <xf numFmtId="0" fontId="0" fillId="4" borderId="0" xfId="0" applyFill="1" applyAlignment="1"/>
    <xf numFmtId="0" fontId="0" fillId="0" borderId="30" xfId="0" applyBorder="1" applyAlignment="1"/>
    <xf numFmtId="0" fontId="6" fillId="6" borderId="0" xfId="0" applyFont="1" applyFill="1"/>
    <xf numFmtId="0" fontId="6" fillId="6" borderId="36" xfId="0" applyFont="1" applyFill="1" applyBorder="1"/>
    <xf numFmtId="0" fontId="0" fillId="10" borderId="1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41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15" xfId="0" applyFill="1" applyBorder="1"/>
    <xf numFmtId="0" fontId="0" fillId="9" borderId="10" xfId="0" applyFill="1" applyBorder="1"/>
    <xf numFmtId="0" fontId="0" fillId="10" borderId="10" xfId="0" applyFill="1" applyBorder="1"/>
    <xf numFmtId="0" fontId="0" fillId="8" borderId="10" xfId="0" applyFill="1" applyBorder="1"/>
    <xf numFmtId="0" fontId="0" fillId="5" borderId="10" xfId="0" applyFill="1" applyBorder="1"/>
    <xf numFmtId="0" fontId="0" fillId="9" borderId="2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9" borderId="51" xfId="0" applyFill="1" applyBorder="1" applyAlignment="1">
      <alignment horizontal="center"/>
    </xf>
    <xf numFmtId="0" fontId="7" fillId="1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</cellXfs>
  <cellStyles count="769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Besuchter Link" xfId="274" builtinId="9" hidden="1"/>
    <cellStyle name="Besuchter Link" xfId="276" builtinId="9" hidden="1"/>
    <cellStyle name="Besuchter Link" xfId="278" builtinId="9" hidden="1"/>
    <cellStyle name="Besuchter Link" xfId="280" builtinId="9" hidden="1"/>
    <cellStyle name="Besuchter Link" xfId="282" builtinId="9" hidden="1"/>
    <cellStyle name="Besuchter Link" xfId="284" builtinId="9" hidden="1"/>
    <cellStyle name="Besuchter Link" xfId="286" builtinId="9" hidden="1"/>
    <cellStyle name="Besuchter Link" xfId="288" builtinId="9" hidden="1"/>
    <cellStyle name="Besuchter Link" xfId="290" builtinId="9" hidden="1"/>
    <cellStyle name="Besuchter Link" xfId="292" builtinId="9" hidden="1"/>
    <cellStyle name="Besuchter Link" xfId="294" builtinId="9" hidden="1"/>
    <cellStyle name="Besuchter Link" xfId="296" builtinId="9" hidden="1"/>
    <cellStyle name="Besuchter Link" xfId="298" builtinId="9" hidden="1"/>
    <cellStyle name="Besuchter Link" xfId="300" builtinId="9" hidden="1"/>
    <cellStyle name="Besuchter Link" xfId="302" builtinId="9" hidden="1"/>
    <cellStyle name="Besuchter Link" xfId="304" builtinId="9" hidden="1"/>
    <cellStyle name="Besuchter Link" xfId="306" builtinId="9" hidden="1"/>
    <cellStyle name="Besuchter Link" xfId="308" builtinId="9" hidden="1"/>
    <cellStyle name="Besuchter Link" xfId="310" builtinId="9" hidden="1"/>
    <cellStyle name="Besuchter Link" xfId="312" builtinId="9" hidden="1"/>
    <cellStyle name="Besuchter Link" xfId="314" builtinId="9" hidden="1"/>
    <cellStyle name="Besuchter Link" xfId="316" builtinId="9" hidden="1"/>
    <cellStyle name="Besuchter Link" xfId="318" builtinId="9" hidden="1"/>
    <cellStyle name="Besuchter Link" xfId="320" builtinId="9" hidden="1"/>
    <cellStyle name="Besuchter Link" xfId="322" builtinId="9" hidden="1"/>
    <cellStyle name="Besuchter Link" xfId="324" builtinId="9" hidden="1"/>
    <cellStyle name="Besuchter Link" xfId="326" builtinId="9" hidden="1"/>
    <cellStyle name="Besuchter Link" xfId="328" builtinId="9" hidden="1"/>
    <cellStyle name="Besuchter Link" xfId="330" builtinId="9" hidden="1"/>
    <cellStyle name="Besuchter Link" xfId="332" builtinId="9" hidden="1"/>
    <cellStyle name="Besuchter Link" xfId="334" builtinId="9" hidden="1"/>
    <cellStyle name="Besuchter Link" xfId="336" builtinId="9" hidden="1"/>
    <cellStyle name="Besuchter Link" xfId="338" builtinId="9" hidden="1"/>
    <cellStyle name="Besuchter Link" xfId="340" builtinId="9" hidden="1"/>
    <cellStyle name="Besuchter Link" xfId="342" builtinId="9" hidden="1"/>
    <cellStyle name="Besuchter Link" xfId="344" builtinId="9" hidden="1"/>
    <cellStyle name="Besuchter Link" xfId="346" builtinId="9" hidden="1"/>
    <cellStyle name="Besuchter Link" xfId="348" builtinId="9" hidden="1"/>
    <cellStyle name="Besuchter Link" xfId="350" builtinId="9" hidden="1"/>
    <cellStyle name="Besuchter Link" xfId="352" builtinId="9" hidden="1"/>
    <cellStyle name="Besuchter Link" xfId="354" builtinId="9" hidden="1"/>
    <cellStyle name="Besuchter Link" xfId="356" builtinId="9" hidden="1"/>
    <cellStyle name="Besuchter Link" xfId="358" builtinId="9" hidden="1"/>
    <cellStyle name="Besuchter Link" xfId="360" builtinId="9" hidden="1"/>
    <cellStyle name="Besuchter Link" xfId="362" builtinId="9" hidden="1"/>
    <cellStyle name="Besuchter Link" xfId="364" builtinId="9" hidden="1"/>
    <cellStyle name="Besuchter Link" xfId="366" builtinId="9" hidden="1"/>
    <cellStyle name="Besuchter Link" xfId="368" builtinId="9" hidden="1"/>
    <cellStyle name="Besuchter Link" xfId="370" builtinId="9" hidden="1"/>
    <cellStyle name="Besuchter Link" xfId="372" builtinId="9" hidden="1"/>
    <cellStyle name="Besuchter Link" xfId="374" builtinId="9" hidden="1"/>
    <cellStyle name="Besuchter Link" xfId="376" builtinId="9" hidden="1"/>
    <cellStyle name="Besuchter Link" xfId="378" builtinId="9" hidden="1"/>
    <cellStyle name="Besuchter Link" xfId="380" builtinId="9" hidden="1"/>
    <cellStyle name="Besuchter Link" xfId="382" builtinId="9" hidden="1"/>
    <cellStyle name="Besuchter Link" xfId="384" builtinId="9" hidden="1"/>
    <cellStyle name="Besuchter Link" xfId="386" builtinId="9" hidden="1"/>
    <cellStyle name="Besuchter Link" xfId="388" builtinId="9" hidden="1"/>
    <cellStyle name="Besuchter Link" xfId="390" builtinId="9" hidden="1"/>
    <cellStyle name="Besuchter Link" xfId="392" builtinId="9" hidden="1"/>
    <cellStyle name="Besuchter Link" xfId="394" builtinId="9" hidden="1"/>
    <cellStyle name="Besuchter Link" xfId="396" builtinId="9" hidden="1"/>
    <cellStyle name="Besuchter Link" xfId="398" builtinId="9" hidden="1"/>
    <cellStyle name="Besuchter Link" xfId="400" builtinId="9" hidden="1"/>
    <cellStyle name="Besuchter Link" xfId="402" builtinId="9" hidden="1"/>
    <cellStyle name="Besuchter Link" xfId="404" builtinId="9" hidden="1"/>
    <cellStyle name="Besuchter Link" xfId="406" builtinId="9" hidden="1"/>
    <cellStyle name="Besuchter Link" xfId="408" builtinId="9" hidden="1"/>
    <cellStyle name="Besuchter Link" xfId="410" builtinId="9" hidden="1"/>
    <cellStyle name="Besuchter Link" xfId="412" builtinId="9" hidden="1"/>
    <cellStyle name="Besuchter Link" xfId="414" builtinId="9" hidden="1"/>
    <cellStyle name="Besuchter Link" xfId="416" builtinId="9" hidden="1"/>
    <cellStyle name="Besuchter Link" xfId="418" builtinId="9" hidden="1"/>
    <cellStyle name="Besuchter Link" xfId="420" builtinId="9" hidden="1"/>
    <cellStyle name="Besuchter Link" xfId="422" builtinId="9" hidden="1"/>
    <cellStyle name="Besuchter Link" xfId="424" builtinId="9" hidden="1"/>
    <cellStyle name="Besuchter Link" xfId="426" builtinId="9" hidden="1"/>
    <cellStyle name="Besuchter Link" xfId="428" builtinId="9" hidden="1"/>
    <cellStyle name="Besuchter Link" xfId="430" builtinId="9" hidden="1"/>
    <cellStyle name="Besuchter Link" xfId="432" builtinId="9" hidden="1"/>
    <cellStyle name="Besuchter Link" xfId="434" builtinId="9" hidden="1"/>
    <cellStyle name="Besuchter Link" xfId="436" builtinId="9" hidden="1"/>
    <cellStyle name="Besuchter Link" xfId="438" builtinId="9" hidden="1"/>
    <cellStyle name="Besuchter Link" xfId="440" builtinId="9" hidden="1"/>
    <cellStyle name="Besuchter Link" xfId="442" builtinId="9" hidden="1"/>
    <cellStyle name="Besuchter Link" xfId="444" builtinId="9" hidden="1"/>
    <cellStyle name="Besuchter Link" xfId="446" builtinId="9" hidden="1"/>
    <cellStyle name="Besuchter Link" xfId="448" builtinId="9" hidden="1"/>
    <cellStyle name="Besuchter Link" xfId="450" builtinId="9" hidden="1"/>
    <cellStyle name="Besuchter Link" xfId="452" builtinId="9" hidden="1"/>
    <cellStyle name="Besuchter Link" xfId="454" builtinId="9" hidden="1"/>
    <cellStyle name="Besuchter Link" xfId="456" builtinId="9" hidden="1"/>
    <cellStyle name="Besuchter Link" xfId="458" builtinId="9" hidden="1"/>
    <cellStyle name="Besuchter Link" xfId="460" builtinId="9" hidden="1"/>
    <cellStyle name="Besuchter Link" xfId="462" builtinId="9" hidden="1"/>
    <cellStyle name="Besuchter Link" xfId="464" builtinId="9" hidden="1"/>
    <cellStyle name="Besuchter Link" xfId="466" builtinId="9" hidden="1"/>
    <cellStyle name="Besuchter Link" xfId="468" builtinId="9" hidden="1"/>
    <cellStyle name="Besuchter Link" xfId="470" builtinId="9" hidden="1"/>
    <cellStyle name="Besuchter Link" xfId="472" builtinId="9" hidden="1"/>
    <cellStyle name="Besuchter Link" xfId="474" builtinId="9" hidden="1"/>
    <cellStyle name="Besuchter Link" xfId="476" builtinId="9" hidden="1"/>
    <cellStyle name="Besuchter Link" xfId="478" builtinId="9" hidden="1"/>
    <cellStyle name="Besuchter Link" xfId="480" builtinId="9" hidden="1"/>
    <cellStyle name="Besuchter Link" xfId="482" builtinId="9" hidden="1"/>
    <cellStyle name="Besuchter Link" xfId="484" builtinId="9" hidden="1"/>
    <cellStyle name="Besuchter Link" xfId="486" builtinId="9" hidden="1"/>
    <cellStyle name="Besuchter Link" xfId="488" builtinId="9" hidden="1"/>
    <cellStyle name="Besuchter Link" xfId="490" builtinId="9" hidden="1"/>
    <cellStyle name="Besuchter Link" xfId="492" builtinId="9" hidden="1"/>
    <cellStyle name="Besuchter Link" xfId="494" builtinId="9" hidden="1"/>
    <cellStyle name="Besuchter Link" xfId="496" builtinId="9" hidden="1"/>
    <cellStyle name="Besuchter Link" xfId="498" builtinId="9" hidden="1"/>
    <cellStyle name="Besuchter Link" xfId="500" builtinId="9" hidden="1"/>
    <cellStyle name="Besuchter Link" xfId="502" builtinId="9" hidden="1"/>
    <cellStyle name="Besuchter Link" xfId="504" builtinId="9" hidden="1"/>
    <cellStyle name="Besuchter Link" xfId="506" builtinId="9" hidden="1"/>
    <cellStyle name="Besuchter Link" xfId="508" builtinId="9" hidden="1"/>
    <cellStyle name="Besuchter Link" xfId="510" builtinId="9" hidden="1"/>
    <cellStyle name="Besuchter Link" xfId="512" builtinId="9" hidden="1"/>
    <cellStyle name="Besuchter Link" xfId="514" builtinId="9" hidden="1"/>
    <cellStyle name="Besuchter Link" xfId="516" builtinId="9" hidden="1"/>
    <cellStyle name="Besuchter Link" xfId="518" builtinId="9" hidden="1"/>
    <cellStyle name="Besuchter Link" xfId="520" builtinId="9" hidden="1"/>
    <cellStyle name="Besuchter Link" xfId="522" builtinId="9" hidden="1"/>
    <cellStyle name="Besuchter Link" xfId="524" builtinId="9" hidden="1"/>
    <cellStyle name="Besuchter Link" xfId="526" builtinId="9" hidden="1"/>
    <cellStyle name="Besuchter Link" xfId="528" builtinId="9" hidden="1"/>
    <cellStyle name="Besuchter Link" xfId="530" builtinId="9" hidden="1"/>
    <cellStyle name="Besuchter Link" xfId="532" builtinId="9" hidden="1"/>
    <cellStyle name="Besuchter Link" xfId="534" builtinId="9" hidden="1"/>
    <cellStyle name="Besuchter Link" xfId="536" builtinId="9" hidden="1"/>
    <cellStyle name="Besuchter Link" xfId="538" builtinId="9" hidden="1"/>
    <cellStyle name="Besuchter Link" xfId="540" builtinId="9" hidden="1"/>
    <cellStyle name="Besuchter Link" xfId="542" builtinId="9" hidden="1"/>
    <cellStyle name="Besuchter Link" xfId="544" builtinId="9" hidden="1"/>
    <cellStyle name="Besuchter Link" xfId="546" builtinId="9" hidden="1"/>
    <cellStyle name="Besuchter Link" xfId="548" builtinId="9" hidden="1"/>
    <cellStyle name="Besuchter Link" xfId="550" builtinId="9" hidden="1"/>
    <cellStyle name="Besuchter Link" xfId="552" builtinId="9" hidden="1"/>
    <cellStyle name="Besuchter Link" xfId="554" builtinId="9" hidden="1"/>
    <cellStyle name="Besuchter Link" xfId="556" builtinId="9" hidden="1"/>
    <cellStyle name="Besuchter Link" xfId="558" builtinId="9" hidden="1"/>
    <cellStyle name="Besuchter Link" xfId="560" builtinId="9" hidden="1"/>
    <cellStyle name="Besuchter Link" xfId="562" builtinId="9" hidden="1"/>
    <cellStyle name="Besuchter Link" xfId="564" builtinId="9" hidden="1"/>
    <cellStyle name="Besuchter Link" xfId="566" builtinId="9" hidden="1"/>
    <cellStyle name="Besuchter Link" xfId="568" builtinId="9" hidden="1"/>
    <cellStyle name="Besuchter Link" xfId="570" builtinId="9" hidden="1"/>
    <cellStyle name="Besuchter Link" xfId="572" builtinId="9" hidden="1"/>
    <cellStyle name="Besuchter Link" xfId="574" builtinId="9" hidden="1"/>
    <cellStyle name="Besuchter Link" xfId="576" builtinId="9" hidden="1"/>
    <cellStyle name="Besuchter Link" xfId="578" builtinId="9" hidden="1"/>
    <cellStyle name="Besuchter Link" xfId="580" builtinId="9" hidden="1"/>
    <cellStyle name="Besuchter Link" xfId="582" builtinId="9" hidden="1"/>
    <cellStyle name="Besuchter Link" xfId="584" builtinId="9" hidden="1"/>
    <cellStyle name="Besuchter Link" xfId="586" builtinId="9" hidden="1"/>
    <cellStyle name="Besuchter Link" xfId="588" builtinId="9" hidden="1"/>
    <cellStyle name="Besuchter Link" xfId="590" builtinId="9" hidden="1"/>
    <cellStyle name="Besuchter Link" xfId="592" builtinId="9" hidden="1"/>
    <cellStyle name="Besuchter Link" xfId="594" builtinId="9" hidden="1"/>
    <cellStyle name="Besuchter Link" xfId="596" builtinId="9" hidden="1"/>
    <cellStyle name="Besuchter Link" xfId="598" builtinId="9" hidden="1"/>
    <cellStyle name="Besuchter Link" xfId="600" builtinId="9" hidden="1"/>
    <cellStyle name="Besuchter Link" xfId="602" builtinId="9" hidden="1"/>
    <cellStyle name="Besuchter Link" xfId="604" builtinId="9" hidden="1"/>
    <cellStyle name="Besuchter Link" xfId="606" builtinId="9" hidden="1"/>
    <cellStyle name="Besuchter Link" xfId="608" builtinId="9" hidden="1"/>
    <cellStyle name="Besuchter Link" xfId="610" builtinId="9" hidden="1"/>
    <cellStyle name="Besuchter Link" xfId="612" builtinId="9" hidden="1"/>
    <cellStyle name="Besuchter Link" xfId="614" builtinId="9" hidden="1"/>
    <cellStyle name="Besuchter Link" xfId="616" builtinId="9" hidden="1"/>
    <cellStyle name="Besuchter Link" xfId="618" builtinId="9" hidden="1"/>
    <cellStyle name="Besuchter Link" xfId="620" builtinId="9" hidden="1"/>
    <cellStyle name="Besuchter Link" xfId="622" builtinId="9" hidden="1"/>
    <cellStyle name="Besuchter Link" xfId="624" builtinId="9" hidden="1"/>
    <cellStyle name="Besuchter Link" xfId="626" builtinId="9" hidden="1"/>
    <cellStyle name="Besuchter Link" xfId="628" builtinId="9" hidden="1"/>
    <cellStyle name="Besuchter Link" xfId="630" builtinId="9" hidden="1"/>
    <cellStyle name="Besuchter Link" xfId="632" builtinId="9" hidden="1"/>
    <cellStyle name="Besuchter Link" xfId="634" builtinId="9" hidden="1"/>
    <cellStyle name="Besuchter Link" xfId="636" builtinId="9" hidden="1"/>
    <cellStyle name="Besuchter Link" xfId="638" builtinId="9" hidden="1"/>
    <cellStyle name="Besuchter Link" xfId="640" builtinId="9" hidden="1"/>
    <cellStyle name="Besuchter Link" xfId="642" builtinId="9" hidden="1"/>
    <cellStyle name="Besuchter Link" xfId="644" builtinId="9" hidden="1"/>
    <cellStyle name="Besuchter Link" xfId="646" builtinId="9" hidden="1"/>
    <cellStyle name="Besuchter Link" xfId="648" builtinId="9" hidden="1"/>
    <cellStyle name="Besuchter Link" xfId="650" builtinId="9" hidden="1"/>
    <cellStyle name="Besuchter Link" xfId="652" builtinId="9" hidden="1"/>
    <cellStyle name="Besuchter Link" xfId="654" builtinId="9" hidden="1"/>
    <cellStyle name="Besuchter Link" xfId="656" builtinId="9" hidden="1"/>
    <cellStyle name="Besuchter Link" xfId="658" builtinId="9" hidden="1"/>
    <cellStyle name="Besuchter Link" xfId="660" builtinId="9" hidden="1"/>
    <cellStyle name="Besuchter Link" xfId="662" builtinId="9" hidden="1"/>
    <cellStyle name="Besuchter Link" xfId="664" builtinId="9" hidden="1"/>
    <cellStyle name="Besuchter Link" xfId="666" builtinId="9" hidden="1"/>
    <cellStyle name="Besuchter Link" xfId="668" builtinId="9" hidden="1"/>
    <cellStyle name="Besuchter Link" xfId="670" builtinId="9" hidden="1"/>
    <cellStyle name="Besuchter Link" xfId="672" builtinId="9" hidden="1"/>
    <cellStyle name="Besuchter Link" xfId="674" builtinId="9" hidden="1"/>
    <cellStyle name="Besuchter Link" xfId="676" builtinId="9" hidden="1"/>
    <cellStyle name="Besuchter Link" xfId="678" builtinId="9" hidden="1"/>
    <cellStyle name="Besuchter Link" xfId="680" builtinId="9" hidden="1"/>
    <cellStyle name="Besuchter Link" xfId="682" builtinId="9" hidden="1"/>
    <cellStyle name="Besuchter Link" xfId="684" builtinId="9" hidden="1"/>
    <cellStyle name="Besuchter Link" xfId="686" builtinId="9" hidden="1"/>
    <cellStyle name="Besuchter Link" xfId="688" builtinId="9" hidden="1"/>
    <cellStyle name="Besuchter Link" xfId="690" builtinId="9" hidden="1"/>
    <cellStyle name="Besuchter Link" xfId="692" builtinId="9" hidden="1"/>
    <cellStyle name="Besuchter Link" xfId="694" builtinId="9" hidden="1"/>
    <cellStyle name="Besuchter Link" xfId="696" builtinId="9" hidden="1"/>
    <cellStyle name="Besuchter Link" xfId="698" builtinId="9" hidden="1"/>
    <cellStyle name="Besuchter Link" xfId="700" builtinId="9" hidden="1"/>
    <cellStyle name="Besuchter Link" xfId="702" builtinId="9" hidden="1"/>
    <cellStyle name="Besuchter Link" xfId="704" builtinId="9" hidden="1"/>
    <cellStyle name="Besuchter Link" xfId="706" builtinId="9" hidden="1"/>
    <cellStyle name="Besuchter Link" xfId="708" builtinId="9" hidden="1"/>
    <cellStyle name="Besuchter Link" xfId="710" builtinId="9" hidden="1"/>
    <cellStyle name="Besuchter Link" xfId="712" builtinId="9" hidden="1"/>
    <cellStyle name="Besuchter Link" xfId="714" builtinId="9" hidden="1"/>
    <cellStyle name="Besuchter Link" xfId="716" builtinId="9" hidden="1"/>
    <cellStyle name="Besuchter Link" xfId="718" builtinId="9" hidden="1"/>
    <cellStyle name="Besuchter Link" xfId="720" builtinId="9" hidden="1"/>
    <cellStyle name="Besuchter Link" xfId="722" builtinId="9" hidden="1"/>
    <cellStyle name="Besuchter Link" xfId="724" builtinId="9" hidden="1"/>
    <cellStyle name="Besuchter Link" xfId="726" builtinId="9" hidden="1"/>
    <cellStyle name="Besuchter Link" xfId="728" builtinId="9" hidden="1"/>
    <cellStyle name="Besuchter Link" xfId="730" builtinId="9" hidden="1"/>
    <cellStyle name="Besuchter Link" xfId="732" builtinId="9" hidden="1"/>
    <cellStyle name="Besuchter Link" xfId="734" builtinId="9" hidden="1"/>
    <cellStyle name="Besuchter Link" xfId="736" builtinId="9" hidden="1"/>
    <cellStyle name="Besuchter Link" xfId="738" builtinId="9" hidden="1"/>
    <cellStyle name="Besuchter Link" xfId="740" builtinId="9" hidden="1"/>
    <cellStyle name="Besuchter Link" xfId="742" builtinId="9" hidden="1"/>
    <cellStyle name="Besuchter Link" xfId="744" builtinId="9" hidden="1"/>
    <cellStyle name="Besuchter Link" xfId="746" builtinId="9" hidden="1"/>
    <cellStyle name="Besuchter Link" xfId="748" builtinId="9" hidden="1"/>
    <cellStyle name="Besuchter Link" xfId="750" builtinId="9" hidden="1"/>
    <cellStyle name="Besuchter Link" xfId="752" builtinId="9" hidden="1"/>
    <cellStyle name="Besuchter Link" xfId="754" builtinId="9" hidden="1"/>
    <cellStyle name="Besuchter Link" xfId="756" builtinId="9" hidden="1"/>
    <cellStyle name="Besuchter Link" xfId="758" builtinId="9" hidden="1"/>
    <cellStyle name="Besuchter Link" xfId="760" builtinId="9" hidden="1"/>
    <cellStyle name="Besuchter Link" xfId="762" builtinId="9" hidden="1"/>
    <cellStyle name="Besuchter Link" xfId="764" builtinId="9" hidden="1"/>
    <cellStyle name="Besuchter Link" xfId="766" builtinId="9" hidden="1"/>
    <cellStyle name="Besuchter Link" xfId="76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Link" xfId="279" builtinId="8" hidden="1"/>
    <cellStyle name="Link" xfId="281" builtinId="8" hidden="1"/>
    <cellStyle name="Link" xfId="283" builtinId="8" hidden="1"/>
    <cellStyle name="Link" xfId="285" builtinId="8" hidden="1"/>
    <cellStyle name="Link" xfId="287" builtinId="8" hidden="1"/>
    <cellStyle name="Link" xfId="289" builtinId="8" hidden="1"/>
    <cellStyle name="Link" xfId="291" builtinId="8" hidden="1"/>
    <cellStyle name="Link" xfId="293" builtinId="8" hidden="1"/>
    <cellStyle name="Link" xfId="295" builtinId="8" hidden="1"/>
    <cellStyle name="Link" xfId="297" builtinId="8" hidden="1"/>
    <cellStyle name="Link" xfId="299" builtinId="8" hidden="1"/>
    <cellStyle name="Link" xfId="301" builtinId="8" hidden="1"/>
    <cellStyle name="Link" xfId="303" builtinId="8" hidden="1"/>
    <cellStyle name="Link" xfId="305" builtinId="8" hidden="1"/>
    <cellStyle name="Link" xfId="307" builtinId="8" hidden="1"/>
    <cellStyle name="Link" xfId="309" builtinId="8" hidden="1"/>
    <cellStyle name="Link" xfId="311" builtinId="8" hidden="1"/>
    <cellStyle name="Link" xfId="313" builtinId="8" hidden="1"/>
    <cellStyle name="Link" xfId="315" builtinId="8" hidden="1"/>
    <cellStyle name="Link" xfId="317" builtinId="8" hidden="1"/>
    <cellStyle name="Link" xfId="319" builtinId="8" hidden="1"/>
    <cellStyle name="Link" xfId="321" builtinId="8" hidden="1"/>
    <cellStyle name="Link" xfId="323" builtinId="8" hidden="1"/>
    <cellStyle name="Link" xfId="325" builtinId="8" hidden="1"/>
    <cellStyle name="Link" xfId="327" builtinId="8" hidden="1"/>
    <cellStyle name="Link" xfId="329" builtinId="8" hidden="1"/>
    <cellStyle name="Link" xfId="331" builtinId="8" hidden="1"/>
    <cellStyle name="Link" xfId="333" builtinId="8" hidden="1"/>
    <cellStyle name="Link" xfId="335" builtinId="8" hidden="1"/>
    <cellStyle name="Link" xfId="337" builtinId="8" hidden="1"/>
    <cellStyle name="Link" xfId="339" builtinId="8" hidden="1"/>
    <cellStyle name="Link" xfId="341" builtinId="8" hidden="1"/>
    <cellStyle name="Link" xfId="343" builtinId="8" hidden="1"/>
    <cellStyle name="Link" xfId="345" builtinId="8" hidden="1"/>
    <cellStyle name="Link" xfId="347" builtinId="8" hidden="1"/>
    <cellStyle name="Link" xfId="349" builtinId="8" hidden="1"/>
    <cellStyle name="Link" xfId="351" builtinId="8" hidden="1"/>
    <cellStyle name="Link" xfId="353" builtinId="8" hidden="1"/>
    <cellStyle name="Link" xfId="355" builtinId="8" hidden="1"/>
    <cellStyle name="Link" xfId="357" builtinId="8" hidden="1"/>
    <cellStyle name="Link" xfId="359" builtinId="8" hidden="1"/>
    <cellStyle name="Link" xfId="361" builtinId="8" hidden="1"/>
    <cellStyle name="Link" xfId="363" builtinId="8" hidden="1"/>
    <cellStyle name="Link" xfId="365" builtinId="8" hidden="1"/>
    <cellStyle name="Link" xfId="367" builtinId="8" hidden="1"/>
    <cellStyle name="Link" xfId="369" builtinId="8" hidden="1"/>
    <cellStyle name="Link" xfId="371" builtinId="8" hidden="1"/>
    <cellStyle name="Link" xfId="373" builtinId="8" hidden="1"/>
    <cellStyle name="Link" xfId="375" builtinId="8" hidden="1"/>
    <cellStyle name="Link" xfId="377" builtinId="8" hidden="1"/>
    <cellStyle name="Link" xfId="379" builtinId="8" hidden="1"/>
    <cellStyle name="Link" xfId="381" builtinId="8" hidden="1"/>
    <cellStyle name="Link" xfId="383" builtinId="8" hidden="1"/>
    <cellStyle name="Link" xfId="385" builtinId="8" hidden="1"/>
    <cellStyle name="Link" xfId="387" builtinId="8" hidden="1"/>
    <cellStyle name="Link" xfId="389" builtinId="8" hidden="1"/>
    <cellStyle name="Link" xfId="391" builtinId="8" hidden="1"/>
    <cellStyle name="Link" xfId="393" builtinId="8" hidden="1"/>
    <cellStyle name="Link" xfId="395" builtinId="8" hidden="1"/>
    <cellStyle name="Link" xfId="397" builtinId="8" hidden="1"/>
    <cellStyle name="Link" xfId="399" builtinId="8" hidden="1"/>
    <cellStyle name="Link" xfId="401" builtinId="8" hidden="1"/>
    <cellStyle name="Link" xfId="403" builtinId="8" hidden="1"/>
    <cellStyle name="Link" xfId="405" builtinId="8" hidden="1"/>
    <cellStyle name="Link" xfId="407" builtinId="8" hidden="1"/>
    <cellStyle name="Link" xfId="409" builtinId="8" hidden="1"/>
    <cellStyle name="Link" xfId="411" builtinId="8" hidden="1"/>
    <cellStyle name="Link" xfId="413" builtinId="8" hidden="1"/>
    <cellStyle name="Link" xfId="415" builtinId="8" hidden="1"/>
    <cellStyle name="Link" xfId="417" builtinId="8" hidden="1"/>
    <cellStyle name="Link" xfId="419" builtinId="8" hidden="1"/>
    <cellStyle name="Link" xfId="421" builtinId="8" hidden="1"/>
    <cellStyle name="Link" xfId="423" builtinId="8" hidden="1"/>
    <cellStyle name="Link" xfId="425" builtinId="8" hidden="1"/>
    <cellStyle name="Link" xfId="427" builtinId="8" hidden="1"/>
    <cellStyle name="Link" xfId="429" builtinId="8" hidden="1"/>
    <cellStyle name="Link" xfId="431" builtinId="8" hidden="1"/>
    <cellStyle name="Link" xfId="433" builtinId="8" hidden="1"/>
    <cellStyle name="Link" xfId="435" builtinId="8" hidden="1"/>
    <cellStyle name="Link" xfId="437" builtinId="8" hidden="1"/>
    <cellStyle name="Link" xfId="439" builtinId="8" hidden="1"/>
    <cellStyle name="Link" xfId="441" builtinId="8" hidden="1"/>
    <cellStyle name="Link" xfId="443" builtinId="8" hidden="1"/>
    <cellStyle name="Link" xfId="445" builtinId="8" hidden="1"/>
    <cellStyle name="Link" xfId="447" builtinId="8" hidden="1"/>
    <cellStyle name="Link" xfId="449" builtinId="8" hidden="1"/>
    <cellStyle name="Link" xfId="451" builtinId="8" hidden="1"/>
    <cellStyle name="Link" xfId="453" builtinId="8" hidden="1"/>
    <cellStyle name="Link" xfId="455" builtinId="8" hidden="1"/>
    <cellStyle name="Link" xfId="457" builtinId="8" hidden="1"/>
    <cellStyle name="Link" xfId="459" builtinId="8" hidden="1"/>
    <cellStyle name="Link" xfId="461" builtinId="8" hidden="1"/>
    <cellStyle name="Link" xfId="463" builtinId="8" hidden="1"/>
    <cellStyle name="Link" xfId="465" builtinId="8" hidden="1"/>
    <cellStyle name="Link" xfId="467" builtinId="8" hidden="1"/>
    <cellStyle name="Link" xfId="469" builtinId="8" hidden="1"/>
    <cellStyle name="Link" xfId="471" builtinId="8" hidden="1"/>
    <cellStyle name="Link" xfId="473" builtinId="8" hidden="1"/>
    <cellStyle name="Link" xfId="475" builtinId="8" hidden="1"/>
    <cellStyle name="Link" xfId="477" builtinId="8" hidden="1"/>
    <cellStyle name="Link" xfId="479" builtinId="8" hidden="1"/>
    <cellStyle name="Link" xfId="481" builtinId="8" hidden="1"/>
    <cellStyle name="Link" xfId="483" builtinId="8" hidden="1"/>
    <cellStyle name="Link" xfId="485" builtinId="8" hidden="1"/>
    <cellStyle name="Link" xfId="487" builtinId="8" hidden="1"/>
    <cellStyle name="Link" xfId="489" builtinId="8" hidden="1"/>
    <cellStyle name="Link" xfId="491" builtinId="8" hidden="1"/>
    <cellStyle name="Link" xfId="493" builtinId="8" hidden="1"/>
    <cellStyle name="Link" xfId="495" builtinId="8" hidden="1"/>
    <cellStyle name="Link" xfId="497" builtinId="8" hidden="1"/>
    <cellStyle name="Link" xfId="499" builtinId="8" hidden="1"/>
    <cellStyle name="Link" xfId="501" builtinId="8" hidden="1"/>
    <cellStyle name="Link" xfId="503" builtinId="8" hidden="1"/>
    <cellStyle name="Link" xfId="505" builtinId="8" hidden="1"/>
    <cellStyle name="Link" xfId="507" builtinId="8" hidden="1"/>
    <cellStyle name="Link" xfId="509" builtinId="8" hidden="1"/>
    <cellStyle name="Link" xfId="511" builtinId="8" hidden="1"/>
    <cellStyle name="Link" xfId="513" builtinId="8" hidden="1"/>
    <cellStyle name="Link" xfId="515" builtinId="8" hidden="1"/>
    <cellStyle name="Link" xfId="517" builtinId="8" hidden="1"/>
    <cellStyle name="Link" xfId="519" builtinId="8" hidden="1"/>
    <cellStyle name="Link" xfId="521" builtinId="8" hidden="1"/>
    <cellStyle name="Link" xfId="523" builtinId="8" hidden="1"/>
    <cellStyle name="Link" xfId="525" builtinId="8" hidden="1"/>
    <cellStyle name="Link" xfId="527" builtinId="8" hidden="1"/>
    <cellStyle name="Link" xfId="529" builtinId="8" hidden="1"/>
    <cellStyle name="Link" xfId="531" builtinId="8" hidden="1"/>
    <cellStyle name="Link" xfId="533" builtinId="8" hidden="1"/>
    <cellStyle name="Link" xfId="535" builtinId="8" hidden="1"/>
    <cellStyle name="Link" xfId="537" builtinId="8" hidden="1"/>
    <cellStyle name="Link" xfId="539" builtinId="8" hidden="1"/>
    <cellStyle name="Link" xfId="541" builtinId="8" hidden="1"/>
    <cellStyle name="Link" xfId="543" builtinId="8" hidden="1"/>
    <cellStyle name="Link" xfId="545" builtinId="8" hidden="1"/>
    <cellStyle name="Link" xfId="547" builtinId="8" hidden="1"/>
    <cellStyle name="Link" xfId="549" builtinId="8" hidden="1"/>
    <cellStyle name="Link" xfId="551" builtinId="8" hidden="1"/>
    <cellStyle name="Link" xfId="553" builtinId="8" hidden="1"/>
    <cellStyle name="Link" xfId="555" builtinId="8" hidden="1"/>
    <cellStyle name="Link" xfId="557" builtinId="8" hidden="1"/>
    <cellStyle name="Link" xfId="559" builtinId="8" hidden="1"/>
    <cellStyle name="Link" xfId="561" builtinId="8" hidden="1"/>
    <cellStyle name="Link" xfId="563" builtinId="8" hidden="1"/>
    <cellStyle name="Link" xfId="565" builtinId="8" hidden="1"/>
    <cellStyle name="Link" xfId="567" builtinId="8" hidden="1"/>
    <cellStyle name="Link" xfId="569" builtinId="8" hidden="1"/>
    <cellStyle name="Link" xfId="571" builtinId="8" hidden="1"/>
    <cellStyle name="Link" xfId="573" builtinId="8" hidden="1"/>
    <cellStyle name="Link" xfId="575" builtinId="8" hidden="1"/>
    <cellStyle name="Link" xfId="577" builtinId="8" hidden="1"/>
    <cellStyle name="Link" xfId="579" builtinId="8" hidden="1"/>
    <cellStyle name="Link" xfId="581" builtinId="8" hidden="1"/>
    <cellStyle name="Link" xfId="583" builtinId="8" hidden="1"/>
    <cellStyle name="Link" xfId="585" builtinId="8" hidden="1"/>
    <cellStyle name="Link" xfId="587" builtinId="8" hidden="1"/>
    <cellStyle name="Link" xfId="589" builtinId="8" hidden="1"/>
    <cellStyle name="Link" xfId="591" builtinId="8" hidden="1"/>
    <cellStyle name="Link" xfId="593" builtinId="8" hidden="1"/>
    <cellStyle name="Link" xfId="595" builtinId="8" hidden="1"/>
    <cellStyle name="Link" xfId="597" builtinId="8" hidden="1"/>
    <cellStyle name="Link" xfId="599" builtinId="8" hidden="1"/>
    <cellStyle name="Link" xfId="601" builtinId="8" hidden="1"/>
    <cellStyle name="Link" xfId="603" builtinId="8" hidden="1"/>
    <cellStyle name="Link" xfId="605" builtinId="8" hidden="1"/>
    <cellStyle name="Link" xfId="607" builtinId="8" hidden="1"/>
    <cellStyle name="Link" xfId="609" builtinId="8" hidden="1"/>
    <cellStyle name="Link" xfId="611" builtinId="8" hidden="1"/>
    <cellStyle name="Link" xfId="613" builtinId="8" hidden="1"/>
    <cellStyle name="Link" xfId="615" builtinId="8" hidden="1"/>
    <cellStyle name="Link" xfId="617" builtinId="8" hidden="1"/>
    <cellStyle name="Link" xfId="619" builtinId="8" hidden="1"/>
    <cellStyle name="Link" xfId="621" builtinId="8" hidden="1"/>
    <cellStyle name="Link" xfId="623" builtinId="8" hidden="1"/>
    <cellStyle name="Link" xfId="625" builtinId="8" hidden="1"/>
    <cellStyle name="Link" xfId="627" builtinId="8" hidden="1"/>
    <cellStyle name="Link" xfId="629" builtinId="8" hidden="1"/>
    <cellStyle name="Link" xfId="631" builtinId="8" hidden="1"/>
    <cellStyle name="Link" xfId="633" builtinId="8" hidden="1"/>
    <cellStyle name="Link" xfId="635" builtinId="8" hidden="1"/>
    <cellStyle name="Link" xfId="637" builtinId="8" hidden="1"/>
    <cellStyle name="Link" xfId="639" builtinId="8" hidden="1"/>
    <cellStyle name="Link" xfId="641" builtinId="8" hidden="1"/>
    <cellStyle name="Link" xfId="643" builtinId="8" hidden="1"/>
    <cellStyle name="Link" xfId="645" builtinId="8" hidden="1"/>
    <cellStyle name="Link" xfId="647" builtinId="8" hidden="1"/>
    <cellStyle name="Link" xfId="649" builtinId="8" hidden="1"/>
    <cellStyle name="Link" xfId="651" builtinId="8" hidden="1"/>
    <cellStyle name="Link" xfId="653" builtinId="8" hidden="1"/>
    <cellStyle name="Link" xfId="655" builtinId="8" hidden="1"/>
    <cellStyle name="Link" xfId="657" builtinId="8" hidden="1"/>
    <cellStyle name="Link" xfId="659" builtinId="8" hidden="1"/>
    <cellStyle name="Link" xfId="661" builtinId="8" hidden="1"/>
    <cellStyle name="Link" xfId="663" builtinId="8" hidden="1"/>
    <cellStyle name="Link" xfId="665" builtinId="8" hidden="1"/>
    <cellStyle name="Link" xfId="667" builtinId="8" hidden="1"/>
    <cellStyle name="Link" xfId="669" builtinId="8" hidden="1"/>
    <cellStyle name="Link" xfId="671" builtinId="8" hidden="1"/>
    <cellStyle name="Link" xfId="673" builtinId="8" hidden="1"/>
    <cellStyle name="Link" xfId="675" builtinId="8" hidden="1"/>
    <cellStyle name="Link" xfId="677" builtinId="8" hidden="1"/>
    <cellStyle name="Link" xfId="679" builtinId="8" hidden="1"/>
    <cellStyle name="Link" xfId="681" builtinId="8" hidden="1"/>
    <cellStyle name="Link" xfId="683" builtinId="8" hidden="1"/>
    <cellStyle name="Link" xfId="685" builtinId="8" hidden="1"/>
    <cellStyle name="Link" xfId="687" builtinId="8" hidden="1"/>
    <cellStyle name="Link" xfId="689" builtinId="8" hidden="1"/>
    <cellStyle name="Link" xfId="691" builtinId="8" hidden="1"/>
    <cellStyle name="Link" xfId="693" builtinId="8" hidden="1"/>
    <cellStyle name="Link" xfId="695" builtinId="8" hidden="1"/>
    <cellStyle name="Link" xfId="697" builtinId="8" hidden="1"/>
    <cellStyle name="Link" xfId="699" builtinId="8" hidden="1"/>
    <cellStyle name="Link" xfId="701" builtinId="8" hidden="1"/>
    <cellStyle name="Link" xfId="703" builtinId="8" hidden="1"/>
    <cellStyle name="Link" xfId="705" builtinId="8" hidden="1"/>
    <cellStyle name="Link" xfId="707" builtinId="8" hidden="1"/>
    <cellStyle name="Link" xfId="709" builtinId="8" hidden="1"/>
    <cellStyle name="Link" xfId="711" builtinId="8" hidden="1"/>
    <cellStyle name="Link" xfId="713" builtinId="8" hidden="1"/>
    <cellStyle name="Link" xfId="715" builtinId="8" hidden="1"/>
    <cellStyle name="Link" xfId="717" builtinId="8" hidden="1"/>
    <cellStyle name="Link" xfId="719" builtinId="8" hidden="1"/>
    <cellStyle name="Link" xfId="721" builtinId="8" hidden="1"/>
    <cellStyle name="Link" xfId="723" builtinId="8" hidden="1"/>
    <cellStyle name="Link" xfId="725" builtinId="8" hidden="1"/>
    <cellStyle name="Link" xfId="727" builtinId="8" hidden="1"/>
    <cellStyle name="Link" xfId="729" builtinId="8" hidden="1"/>
    <cellStyle name="Link" xfId="731" builtinId="8" hidden="1"/>
    <cellStyle name="Link" xfId="733" builtinId="8" hidden="1"/>
    <cellStyle name="Link" xfId="735" builtinId="8" hidden="1"/>
    <cellStyle name="Link" xfId="737" builtinId="8" hidden="1"/>
    <cellStyle name="Link" xfId="739" builtinId="8" hidden="1"/>
    <cellStyle name="Link" xfId="741" builtinId="8" hidden="1"/>
    <cellStyle name="Link" xfId="743" builtinId="8" hidden="1"/>
    <cellStyle name="Link" xfId="745" builtinId="8" hidden="1"/>
    <cellStyle name="Link" xfId="747" builtinId="8" hidden="1"/>
    <cellStyle name="Link" xfId="749" builtinId="8" hidden="1"/>
    <cellStyle name="Link" xfId="751" builtinId="8" hidden="1"/>
    <cellStyle name="Link" xfId="753" builtinId="8" hidden="1"/>
    <cellStyle name="Link" xfId="755" builtinId="8" hidden="1"/>
    <cellStyle name="Link" xfId="757" builtinId="8" hidden="1"/>
    <cellStyle name="Link" xfId="759" builtinId="8" hidden="1"/>
    <cellStyle name="Link" xfId="761" builtinId="8" hidden="1"/>
    <cellStyle name="Link" xfId="763" builtinId="8" hidden="1"/>
    <cellStyle name="Link" xfId="765" builtinId="8" hidden="1"/>
    <cellStyle name="Link" xfId="767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Sprungantwort</a:t>
            </a:r>
            <a:r>
              <a:rPr lang="de-DE" baseline="0"/>
              <a:t> und Impulsantwort</a:t>
            </a:r>
            <a:endParaRPr lang="de-D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'Sprungantwort und Impulsantwort'!$B$5:$B$31</c:f>
              <c:numCache>
                <c:formatCode>General</c:formatCode>
                <c:ptCount val="27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'Sprungantwort und Impulsantwort'!$C$5:$C$31</c:f>
              <c:numCache>
                <c:formatCode>General</c:formatCode>
                <c:ptCount val="27"/>
                <c:pt idx="0">
                  <c:v>1.0</c:v>
                </c:pt>
                <c:pt idx="1">
                  <c:v>1.508</c:v>
                </c:pt>
                <c:pt idx="2">
                  <c:v>1.685</c:v>
                </c:pt>
                <c:pt idx="3">
                  <c:v>1.599</c:v>
                </c:pt>
                <c:pt idx="4">
                  <c:v>1.331</c:v>
                </c:pt>
                <c:pt idx="5">
                  <c:v>1.042</c:v>
                </c:pt>
                <c:pt idx="6">
                  <c:v>0.813</c:v>
                </c:pt>
                <c:pt idx="7">
                  <c:v>0.7</c:v>
                </c:pt>
                <c:pt idx="8">
                  <c:v>0.72</c:v>
                </c:pt>
                <c:pt idx="9">
                  <c:v>0.829</c:v>
                </c:pt>
                <c:pt idx="10">
                  <c:v>0.963</c:v>
                </c:pt>
                <c:pt idx="11">
                  <c:v>1.073</c:v>
                </c:pt>
                <c:pt idx="12">
                  <c:v>1.131</c:v>
                </c:pt>
                <c:pt idx="13">
                  <c:v>1.129</c:v>
                </c:pt>
                <c:pt idx="14">
                  <c:v>1.086</c:v>
                </c:pt>
                <c:pt idx="15">
                  <c:v>1.028</c:v>
                </c:pt>
                <c:pt idx="16">
                  <c:v>0.974</c:v>
                </c:pt>
                <c:pt idx="17">
                  <c:v>0.944</c:v>
                </c:pt>
                <c:pt idx="18">
                  <c:v>0.941</c:v>
                </c:pt>
                <c:pt idx="19">
                  <c:v>0.957</c:v>
                </c:pt>
                <c:pt idx="20">
                  <c:v>0.984</c:v>
                </c:pt>
                <c:pt idx="21">
                  <c:v>1.007</c:v>
                </c:pt>
                <c:pt idx="22">
                  <c:v>1.023</c:v>
                </c:pt>
                <c:pt idx="23">
                  <c:v>1.027</c:v>
                </c:pt>
                <c:pt idx="24">
                  <c:v>1.02</c:v>
                </c:pt>
                <c:pt idx="25">
                  <c:v>1.01</c:v>
                </c:pt>
                <c:pt idx="26">
                  <c:v>0.998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'Sprungantwort und Impulsantwort'!$D$5:$D$31</c:f>
              <c:numCache>
                <c:formatCode>General</c:formatCode>
                <c:ptCount val="27"/>
                <c:pt idx="0">
                  <c:v>1.0</c:v>
                </c:pt>
                <c:pt idx="1">
                  <c:v>0.508</c:v>
                </c:pt>
                <c:pt idx="2">
                  <c:v>0.177</c:v>
                </c:pt>
                <c:pt idx="3">
                  <c:v>-0.0860000000000001</c:v>
                </c:pt>
                <c:pt idx="4">
                  <c:v>-0.268</c:v>
                </c:pt>
                <c:pt idx="5">
                  <c:v>-0.289</c:v>
                </c:pt>
                <c:pt idx="6">
                  <c:v>-0.229</c:v>
                </c:pt>
                <c:pt idx="7">
                  <c:v>-0.113</c:v>
                </c:pt>
                <c:pt idx="8">
                  <c:v>0.02</c:v>
                </c:pt>
                <c:pt idx="9">
                  <c:v>0.109</c:v>
                </c:pt>
                <c:pt idx="10">
                  <c:v>0.134</c:v>
                </c:pt>
                <c:pt idx="11">
                  <c:v>0.11</c:v>
                </c:pt>
                <c:pt idx="12">
                  <c:v>0.058</c:v>
                </c:pt>
                <c:pt idx="13">
                  <c:v>-0.002</c:v>
                </c:pt>
                <c:pt idx="14">
                  <c:v>-0.0429999999999999</c:v>
                </c:pt>
                <c:pt idx="15">
                  <c:v>-0.058</c:v>
                </c:pt>
                <c:pt idx="16">
                  <c:v>-0.054</c:v>
                </c:pt>
                <c:pt idx="17">
                  <c:v>-0.03</c:v>
                </c:pt>
                <c:pt idx="18">
                  <c:v>-0.003</c:v>
                </c:pt>
                <c:pt idx="19">
                  <c:v>0.016</c:v>
                </c:pt>
                <c:pt idx="20">
                  <c:v>0.027</c:v>
                </c:pt>
                <c:pt idx="21">
                  <c:v>0.0229999999999999</c:v>
                </c:pt>
                <c:pt idx="22">
                  <c:v>0.016</c:v>
                </c:pt>
                <c:pt idx="23">
                  <c:v>0.004</c:v>
                </c:pt>
                <c:pt idx="24">
                  <c:v>-0.00699999999999989</c:v>
                </c:pt>
                <c:pt idx="25">
                  <c:v>-0.01</c:v>
                </c:pt>
                <c:pt idx="26">
                  <c:v>-0.012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9973640"/>
        <c:axId val="2069970744"/>
      </c:lineChart>
      <c:catAx>
        <c:axId val="2069973640"/>
        <c:scaling>
          <c:orientation val="minMax"/>
        </c:scaling>
        <c:delete val="0"/>
        <c:axPos val="b"/>
        <c:majorTickMark val="none"/>
        <c:minorTickMark val="none"/>
        <c:tickLblPos val="nextTo"/>
        <c:crossAx val="2069970744"/>
        <c:crosses val="autoZero"/>
        <c:auto val="1"/>
        <c:lblAlgn val="ctr"/>
        <c:lblOffset val="100"/>
        <c:noMultiLvlLbl val="0"/>
      </c:catAx>
      <c:valAx>
        <c:axId val="2069970744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069973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34</xdr:row>
      <xdr:rowOff>139700</xdr:rowOff>
    </xdr:from>
    <xdr:to>
      <xdr:col>21</xdr:col>
      <xdr:colOff>38100</xdr:colOff>
      <xdr:row>57</xdr:row>
      <xdr:rowOff>127000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opLeftCell="A7" workbookViewId="0">
      <selection activeCell="M8" sqref="L8:V15"/>
    </sheetView>
  </sheetViews>
  <sheetFormatPr baseColWidth="10" defaultRowHeight="15" x14ac:dyDescent="0"/>
  <cols>
    <col min="1" max="2" width="5.1640625" customWidth="1"/>
    <col min="3" max="3" width="5.1640625" style="9" customWidth="1"/>
    <col min="4" max="10" width="5.1640625" customWidth="1"/>
    <col min="12" max="22" width="5.5" customWidth="1"/>
  </cols>
  <sheetData>
    <row r="1" spans="1:22">
      <c r="A1" s="168" t="s">
        <v>0</v>
      </c>
      <c r="B1" s="169"/>
      <c r="C1" s="170" t="s">
        <v>1</v>
      </c>
      <c r="D1" s="171"/>
    </row>
    <row r="2" spans="1:22">
      <c r="A2" s="3" t="s">
        <v>2</v>
      </c>
      <c r="B2" s="4" t="s">
        <v>3</v>
      </c>
      <c r="C2" s="3" t="s">
        <v>4</v>
      </c>
      <c r="D2" s="4" t="s">
        <v>5</v>
      </c>
    </row>
    <row r="3" spans="1:22" ht="17">
      <c r="A3" s="5">
        <v>0</v>
      </c>
      <c r="B3" s="6">
        <v>0</v>
      </c>
      <c r="C3" s="5" t="s">
        <v>6</v>
      </c>
      <c r="D3" s="6" t="s">
        <v>7</v>
      </c>
    </row>
    <row r="4" spans="1:22">
      <c r="A4" s="5">
        <v>0</v>
      </c>
      <c r="B4" s="6">
        <v>1</v>
      </c>
      <c r="C4" s="5">
        <v>0</v>
      </c>
      <c r="D4" s="6">
        <v>1</v>
      </c>
    </row>
    <row r="5" spans="1:22">
      <c r="A5" s="5">
        <v>1</v>
      </c>
      <c r="B5" s="6">
        <v>0</v>
      </c>
      <c r="C5" s="5">
        <v>1</v>
      </c>
      <c r="D5" s="6">
        <v>0</v>
      </c>
    </row>
    <row r="6" spans="1:22" ht="16" thickBot="1">
      <c r="A6" s="7">
        <v>1</v>
      </c>
      <c r="B6" s="8">
        <v>1</v>
      </c>
      <c r="C6" s="7" t="s">
        <v>8</v>
      </c>
      <c r="D6" s="8" t="s">
        <v>8</v>
      </c>
    </row>
    <row r="7" spans="1:22" ht="16" thickBot="1"/>
    <row r="8" spans="1:22" ht="16" thickBot="1">
      <c r="L8" s="17" t="s">
        <v>15</v>
      </c>
      <c r="M8" s="18"/>
      <c r="N8" s="181" t="s">
        <v>28</v>
      </c>
      <c r="O8" s="182"/>
      <c r="P8" s="182"/>
      <c r="Q8" s="182"/>
      <c r="R8" s="182"/>
      <c r="S8" s="182"/>
      <c r="T8" s="182"/>
      <c r="U8" s="182"/>
      <c r="V8" s="183"/>
    </row>
    <row r="9" spans="1:22">
      <c r="A9" s="172" t="s">
        <v>0</v>
      </c>
      <c r="B9" s="173"/>
      <c r="C9" s="174"/>
      <c r="D9" s="170" t="s">
        <v>1</v>
      </c>
      <c r="E9" s="171"/>
      <c r="L9" s="179"/>
      <c r="M9" s="180"/>
      <c r="N9" s="3" t="s">
        <v>17</v>
      </c>
      <c r="O9" s="1" t="s">
        <v>18</v>
      </c>
      <c r="P9" s="19" t="s">
        <v>35</v>
      </c>
      <c r="Q9" s="19" t="s">
        <v>31</v>
      </c>
      <c r="R9" s="1" t="s">
        <v>30</v>
      </c>
      <c r="S9" s="1" t="s">
        <v>32</v>
      </c>
      <c r="T9" s="1" t="s">
        <v>33</v>
      </c>
      <c r="U9" s="1" t="s">
        <v>29</v>
      </c>
      <c r="V9" s="4" t="s">
        <v>34</v>
      </c>
    </row>
    <row r="10" spans="1:22">
      <c r="A10" s="3" t="s">
        <v>12</v>
      </c>
      <c r="B10" s="1" t="s">
        <v>13</v>
      </c>
      <c r="C10" s="12" t="s">
        <v>9</v>
      </c>
      <c r="D10" s="3" t="s">
        <v>4</v>
      </c>
      <c r="E10" s="4" t="s">
        <v>5</v>
      </c>
      <c r="L10" s="179" t="s">
        <v>16</v>
      </c>
      <c r="M10" s="180"/>
      <c r="N10" s="3" t="s">
        <v>19</v>
      </c>
      <c r="O10" s="1" t="s">
        <v>20</v>
      </c>
      <c r="P10" s="19" t="s">
        <v>21</v>
      </c>
      <c r="Q10" s="19" t="s">
        <v>22</v>
      </c>
      <c r="R10" s="19" t="s">
        <v>23</v>
      </c>
      <c r="S10" s="19" t="s">
        <v>24</v>
      </c>
      <c r="T10" s="19" t="s">
        <v>25</v>
      </c>
      <c r="U10" s="19" t="s">
        <v>26</v>
      </c>
      <c r="V10" s="12" t="s">
        <v>27</v>
      </c>
    </row>
    <row r="11" spans="1:22" ht="17">
      <c r="A11" s="5">
        <v>0</v>
      </c>
      <c r="B11" s="2">
        <v>0</v>
      </c>
      <c r="C11" s="10" t="s">
        <v>10</v>
      </c>
      <c r="D11" s="5" t="s">
        <v>6</v>
      </c>
      <c r="E11" s="6" t="s">
        <v>7</v>
      </c>
      <c r="L11" s="175">
        <v>1</v>
      </c>
      <c r="M11" s="176"/>
      <c r="N11" s="5">
        <v>0</v>
      </c>
      <c r="O11" s="2">
        <v>0</v>
      </c>
      <c r="P11" s="14">
        <v>1</v>
      </c>
      <c r="Q11" s="14">
        <v>0</v>
      </c>
      <c r="R11" s="2">
        <v>0</v>
      </c>
      <c r="S11" s="2">
        <v>0</v>
      </c>
      <c r="T11" s="2">
        <v>1</v>
      </c>
      <c r="U11" s="2">
        <v>1</v>
      </c>
      <c r="V11" s="6">
        <v>1</v>
      </c>
    </row>
    <row r="12" spans="1:22">
      <c r="A12" s="5">
        <v>0</v>
      </c>
      <c r="B12" s="2">
        <v>1</v>
      </c>
      <c r="C12" s="10" t="s">
        <v>10</v>
      </c>
      <c r="D12" s="5">
        <v>0</v>
      </c>
      <c r="E12" s="6">
        <v>1</v>
      </c>
      <c r="L12" s="175">
        <v>2</v>
      </c>
      <c r="M12" s="176"/>
      <c r="N12" s="5">
        <v>1</v>
      </c>
      <c r="O12" s="2">
        <v>0</v>
      </c>
      <c r="P12" s="14">
        <v>1</v>
      </c>
      <c r="Q12" s="14">
        <v>0</v>
      </c>
      <c r="R12" s="2">
        <v>1</v>
      </c>
      <c r="S12" s="2">
        <v>1</v>
      </c>
      <c r="T12" s="2">
        <v>1</v>
      </c>
      <c r="U12" s="2">
        <v>0</v>
      </c>
      <c r="V12" s="6">
        <v>0</v>
      </c>
    </row>
    <row r="13" spans="1:22">
      <c r="A13" s="5">
        <v>1</v>
      </c>
      <c r="B13" s="2">
        <v>0</v>
      </c>
      <c r="C13" s="10" t="s">
        <v>10</v>
      </c>
      <c r="D13" s="5">
        <v>1</v>
      </c>
      <c r="E13" s="6">
        <v>0</v>
      </c>
      <c r="L13" s="175">
        <v>3</v>
      </c>
      <c r="M13" s="176"/>
      <c r="N13" s="5">
        <v>0</v>
      </c>
      <c r="O13" s="2">
        <v>1</v>
      </c>
      <c r="P13" s="14">
        <v>0</v>
      </c>
      <c r="Q13" s="14">
        <v>0</v>
      </c>
      <c r="R13" s="2">
        <v>1</v>
      </c>
      <c r="S13" s="2">
        <v>1</v>
      </c>
      <c r="T13" s="2">
        <v>1</v>
      </c>
      <c r="U13" s="2">
        <v>0</v>
      </c>
      <c r="V13" s="6">
        <v>0</v>
      </c>
    </row>
    <row r="14" spans="1:22" ht="17">
      <c r="A14" s="5">
        <v>1</v>
      </c>
      <c r="B14" s="2">
        <v>1</v>
      </c>
      <c r="C14" s="10" t="s">
        <v>10</v>
      </c>
      <c r="D14" s="5" t="s">
        <v>7</v>
      </c>
      <c r="E14" s="6" t="s">
        <v>6</v>
      </c>
      <c r="L14" s="175">
        <v>4</v>
      </c>
      <c r="M14" s="176"/>
      <c r="N14" s="5">
        <v>1</v>
      </c>
      <c r="O14" s="2">
        <v>1</v>
      </c>
      <c r="P14" s="14">
        <v>0</v>
      </c>
      <c r="Q14" s="14">
        <v>1</v>
      </c>
      <c r="R14" s="2">
        <v>1</v>
      </c>
      <c r="S14" s="2">
        <v>0</v>
      </c>
      <c r="T14" s="2">
        <v>0</v>
      </c>
      <c r="U14" s="2">
        <v>0</v>
      </c>
      <c r="V14" s="6">
        <v>1</v>
      </c>
    </row>
    <row r="15" spans="1:22" ht="18" thickBot="1">
      <c r="A15" s="13" t="s">
        <v>8</v>
      </c>
      <c r="B15" s="14" t="s">
        <v>8</v>
      </c>
      <c r="C15" s="10">
        <v>1</v>
      </c>
      <c r="D15" s="5" t="s">
        <v>6</v>
      </c>
      <c r="E15" s="6" t="s">
        <v>7</v>
      </c>
      <c r="L15" s="177">
        <v>5</v>
      </c>
      <c r="M15" s="178"/>
      <c r="N15" s="15">
        <v>0</v>
      </c>
      <c r="O15" s="16">
        <v>0</v>
      </c>
      <c r="P15" s="16">
        <v>1</v>
      </c>
      <c r="Q15" s="16">
        <v>0</v>
      </c>
      <c r="R15" s="20">
        <v>0</v>
      </c>
      <c r="S15" s="20">
        <v>0</v>
      </c>
      <c r="T15" s="16">
        <v>1</v>
      </c>
      <c r="U15" s="16">
        <v>1</v>
      </c>
      <c r="V15" s="8">
        <v>1</v>
      </c>
    </row>
    <row r="16" spans="1:22" ht="18" thickBot="1">
      <c r="A16" s="15" t="s">
        <v>8</v>
      </c>
      <c r="B16" s="16" t="s">
        <v>8</v>
      </c>
      <c r="C16" s="11">
        <v>0</v>
      </c>
      <c r="D16" s="7" t="s">
        <v>6</v>
      </c>
      <c r="E16" s="8" t="s">
        <v>7</v>
      </c>
    </row>
    <row r="17" spans="1:4" ht="16" thickBot="1"/>
    <row r="18" spans="1:4">
      <c r="A18" s="168" t="s">
        <v>0</v>
      </c>
      <c r="B18" s="169"/>
      <c r="C18" s="170" t="s">
        <v>1</v>
      </c>
      <c r="D18" s="171"/>
    </row>
    <row r="19" spans="1:4">
      <c r="A19" s="3" t="s">
        <v>11</v>
      </c>
      <c r="B19" s="4" t="s">
        <v>9</v>
      </c>
      <c r="C19" s="3" t="s">
        <v>4</v>
      </c>
      <c r="D19" s="4" t="s">
        <v>5</v>
      </c>
    </row>
    <row r="20" spans="1:4">
      <c r="A20" s="5">
        <v>0</v>
      </c>
      <c r="B20" s="10" t="s">
        <v>10</v>
      </c>
      <c r="C20" s="5">
        <v>0</v>
      </c>
      <c r="D20" s="6">
        <v>1</v>
      </c>
    </row>
    <row r="21" spans="1:4">
      <c r="A21" s="5">
        <v>1</v>
      </c>
      <c r="B21" s="10" t="s">
        <v>10</v>
      </c>
      <c r="C21" s="5">
        <v>1</v>
      </c>
      <c r="D21" s="6">
        <v>0</v>
      </c>
    </row>
    <row r="22" spans="1:4" ht="17">
      <c r="A22" s="5" t="s">
        <v>8</v>
      </c>
      <c r="B22" s="6">
        <v>0</v>
      </c>
      <c r="C22" s="5" t="s">
        <v>6</v>
      </c>
      <c r="D22" s="6" t="s">
        <v>7</v>
      </c>
    </row>
    <row r="23" spans="1:4" ht="18" thickBot="1">
      <c r="A23" s="7" t="s">
        <v>8</v>
      </c>
      <c r="B23" s="8">
        <v>1</v>
      </c>
      <c r="C23" s="7" t="s">
        <v>6</v>
      </c>
      <c r="D23" s="8" t="s">
        <v>7</v>
      </c>
    </row>
    <row r="24" spans="1:4" ht="16" thickBot="1"/>
    <row r="25" spans="1:4">
      <c r="A25" s="168" t="s">
        <v>0</v>
      </c>
      <c r="B25" s="169"/>
      <c r="C25" s="170" t="s">
        <v>1</v>
      </c>
      <c r="D25" s="171"/>
    </row>
    <row r="26" spans="1:4">
      <c r="A26" s="3" t="s">
        <v>11</v>
      </c>
      <c r="B26" s="4" t="s">
        <v>14</v>
      </c>
      <c r="C26" s="3" t="s">
        <v>4</v>
      </c>
      <c r="D26" s="4" t="s">
        <v>5</v>
      </c>
    </row>
    <row r="27" spans="1:4">
      <c r="A27" s="5">
        <v>0</v>
      </c>
      <c r="B27" s="10">
        <v>1</v>
      </c>
      <c r="C27" s="5">
        <v>0</v>
      </c>
      <c r="D27" s="6">
        <v>1</v>
      </c>
    </row>
    <row r="28" spans="1:4">
      <c r="A28" s="5">
        <v>1</v>
      </c>
      <c r="B28" s="10">
        <v>1</v>
      </c>
      <c r="C28" s="5">
        <v>1</v>
      </c>
      <c r="D28" s="6">
        <v>0</v>
      </c>
    </row>
    <row r="29" spans="1:4" ht="18" thickBot="1">
      <c r="A29" s="7" t="s">
        <v>8</v>
      </c>
      <c r="B29" s="8">
        <v>0</v>
      </c>
      <c r="C29" s="7" t="s">
        <v>6</v>
      </c>
      <c r="D29" s="8" t="s">
        <v>7</v>
      </c>
    </row>
  </sheetData>
  <mergeCells count="16">
    <mergeCell ref="N8:V8"/>
    <mergeCell ref="L10:M10"/>
    <mergeCell ref="L11:M11"/>
    <mergeCell ref="L12:M12"/>
    <mergeCell ref="L13:M13"/>
    <mergeCell ref="L14:M14"/>
    <mergeCell ref="L15:M15"/>
    <mergeCell ref="L9:M9"/>
    <mergeCell ref="A25:B25"/>
    <mergeCell ref="C25:D25"/>
    <mergeCell ref="A1:B1"/>
    <mergeCell ref="C1:D1"/>
    <mergeCell ref="D9:E9"/>
    <mergeCell ref="A9:C9"/>
    <mergeCell ref="A18:B18"/>
    <mergeCell ref="C18:D18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opLeftCell="A24" zoomScale="125" zoomScaleNormal="125" zoomScalePageLayoutView="125" workbookViewId="0">
      <selection activeCell="C53" sqref="C53"/>
    </sheetView>
  </sheetViews>
  <sheetFormatPr baseColWidth="10" defaultRowHeight="15" x14ac:dyDescent="0"/>
  <cols>
    <col min="1" max="1" width="3.83203125" customWidth="1"/>
    <col min="2" max="2" width="9.33203125" customWidth="1"/>
    <col min="3" max="3" width="16.83203125" style="103" customWidth="1"/>
    <col min="4" max="8" width="3.83203125" style="9" customWidth="1"/>
    <col min="9" max="19" width="4" style="9" customWidth="1"/>
  </cols>
  <sheetData>
    <row r="1" spans="1:19" ht="16" thickBot="1">
      <c r="A1" s="50" t="s">
        <v>16</v>
      </c>
      <c r="B1" s="202" t="s">
        <v>268</v>
      </c>
      <c r="C1" s="202"/>
      <c r="D1" s="202" t="s">
        <v>269</v>
      </c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</row>
    <row r="2" spans="1:19" ht="16" thickBot="1">
      <c r="B2" s="124"/>
      <c r="D2" s="203" t="s">
        <v>86</v>
      </c>
      <c r="E2" s="197"/>
      <c r="F2" s="197"/>
      <c r="G2" s="197"/>
      <c r="H2" s="198"/>
      <c r="I2" s="113"/>
      <c r="J2" s="112"/>
      <c r="K2" s="112"/>
      <c r="L2" s="112"/>
      <c r="M2" s="112"/>
      <c r="N2" s="112"/>
      <c r="O2" s="112"/>
      <c r="P2" s="112"/>
      <c r="Q2" s="112"/>
      <c r="R2" s="112"/>
      <c r="S2" s="114"/>
    </row>
    <row r="3" spans="1:19" ht="16" thickBot="1">
      <c r="B3" s="124"/>
      <c r="D3" s="113">
        <v>15</v>
      </c>
      <c r="E3" s="112">
        <v>14</v>
      </c>
      <c r="F3" s="112">
        <v>13</v>
      </c>
      <c r="G3" s="112">
        <v>12</v>
      </c>
      <c r="H3" s="114">
        <v>11</v>
      </c>
      <c r="I3" s="112">
        <v>10</v>
      </c>
      <c r="J3" s="112">
        <v>9</v>
      </c>
      <c r="K3" s="112">
        <v>8</v>
      </c>
      <c r="L3" s="112">
        <v>7</v>
      </c>
      <c r="M3" s="112">
        <v>6</v>
      </c>
      <c r="N3" s="112">
        <v>5</v>
      </c>
      <c r="O3" s="112">
        <v>4</v>
      </c>
      <c r="P3" s="112">
        <v>3</v>
      </c>
      <c r="Q3" s="112">
        <v>2</v>
      </c>
      <c r="R3" s="112">
        <v>1</v>
      </c>
      <c r="S3" s="114">
        <v>0</v>
      </c>
    </row>
    <row r="4" spans="1:19">
      <c r="A4">
        <v>0</v>
      </c>
      <c r="C4" s="103" t="s">
        <v>245</v>
      </c>
      <c r="D4" s="101">
        <v>0</v>
      </c>
      <c r="E4" s="83">
        <v>0</v>
      </c>
      <c r="F4" s="83">
        <v>1</v>
      </c>
      <c r="G4" s="83">
        <v>0</v>
      </c>
      <c r="H4" s="117">
        <v>0</v>
      </c>
      <c r="I4" s="101">
        <v>1</v>
      </c>
      <c r="J4" s="83">
        <v>1</v>
      </c>
      <c r="K4" s="117">
        <v>1</v>
      </c>
      <c r="L4" s="83">
        <v>0</v>
      </c>
      <c r="M4" s="83">
        <v>0</v>
      </c>
      <c r="N4" s="83">
        <v>0</v>
      </c>
      <c r="O4" s="83">
        <v>0</v>
      </c>
      <c r="P4" s="83">
        <v>0</v>
      </c>
      <c r="Q4" s="83">
        <v>0</v>
      </c>
      <c r="R4" s="83">
        <v>0</v>
      </c>
      <c r="S4" s="117">
        <v>0</v>
      </c>
    </row>
    <row r="5" spans="1:19" ht="16" thickBot="1">
      <c r="A5">
        <v>1</v>
      </c>
      <c r="C5" s="103" t="s">
        <v>246</v>
      </c>
      <c r="D5" s="123">
        <v>0</v>
      </c>
      <c r="E5" s="125">
        <v>0</v>
      </c>
      <c r="F5" s="125">
        <v>1</v>
      </c>
      <c r="G5" s="125">
        <v>0</v>
      </c>
      <c r="H5" s="121">
        <v>0</v>
      </c>
      <c r="I5" s="123">
        <v>1</v>
      </c>
      <c r="J5" s="125">
        <v>1</v>
      </c>
      <c r="K5" s="121">
        <v>1</v>
      </c>
      <c r="L5" s="125">
        <v>0</v>
      </c>
      <c r="M5" s="125">
        <v>0</v>
      </c>
      <c r="N5" s="95">
        <v>0</v>
      </c>
      <c r="O5" s="95">
        <v>0</v>
      </c>
      <c r="P5" s="95">
        <v>0</v>
      </c>
      <c r="Q5" s="95">
        <v>0</v>
      </c>
      <c r="R5" s="95">
        <v>0</v>
      </c>
      <c r="S5" s="118">
        <v>1</v>
      </c>
    </row>
    <row r="6" spans="1:19" ht="16" thickBot="1">
      <c r="A6">
        <v>2</v>
      </c>
      <c r="C6" s="103" t="s">
        <v>247</v>
      </c>
      <c r="D6" s="113">
        <v>0</v>
      </c>
      <c r="E6" s="112">
        <v>0</v>
      </c>
      <c r="F6" s="112">
        <v>1</v>
      </c>
      <c r="G6" s="112">
        <v>0</v>
      </c>
      <c r="H6" s="114">
        <v>1</v>
      </c>
      <c r="I6" s="113">
        <v>0</v>
      </c>
      <c r="J6" s="112">
        <v>0</v>
      </c>
      <c r="K6" s="112">
        <v>0</v>
      </c>
      <c r="L6" s="112">
        <v>0</v>
      </c>
      <c r="M6" s="112">
        <v>1</v>
      </c>
      <c r="N6" s="113">
        <v>1</v>
      </c>
      <c r="O6" s="112">
        <v>1</v>
      </c>
      <c r="P6" s="114">
        <v>1</v>
      </c>
      <c r="Q6" s="113">
        <v>0</v>
      </c>
      <c r="R6" s="112">
        <v>0</v>
      </c>
      <c r="S6" s="114">
        <v>0</v>
      </c>
    </row>
    <row r="7" spans="1:19" ht="16" thickBot="1">
      <c r="A7">
        <v>3</v>
      </c>
      <c r="C7" s="103" t="s">
        <v>248</v>
      </c>
      <c r="D7" s="123">
        <v>0</v>
      </c>
      <c r="E7" s="125">
        <v>0</v>
      </c>
      <c r="F7" s="125">
        <v>1</v>
      </c>
      <c r="G7" s="125">
        <v>0</v>
      </c>
      <c r="H7" s="121">
        <v>0</v>
      </c>
      <c r="I7" s="123">
        <v>1</v>
      </c>
      <c r="J7" s="125">
        <v>1</v>
      </c>
      <c r="K7" s="121">
        <v>1</v>
      </c>
      <c r="L7" s="113">
        <v>0</v>
      </c>
      <c r="M7" s="112">
        <v>0</v>
      </c>
      <c r="N7" s="112">
        <v>0</v>
      </c>
      <c r="O7" s="112">
        <v>0</v>
      </c>
      <c r="P7" s="112">
        <v>0</v>
      </c>
      <c r="Q7" s="112">
        <v>0</v>
      </c>
      <c r="R7" s="112">
        <v>1</v>
      </c>
      <c r="S7" s="114">
        <v>0</v>
      </c>
    </row>
    <row r="8" spans="1:19" ht="16" thickBot="1">
      <c r="A8">
        <v>4</v>
      </c>
      <c r="C8" s="103" t="s">
        <v>249</v>
      </c>
      <c r="D8" s="113">
        <v>0</v>
      </c>
      <c r="E8" s="112">
        <v>0</v>
      </c>
      <c r="F8" s="112">
        <v>1</v>
      </c>
      <c r="G8" s="112">
        <v>0</v>
      </c>
      <c r="H8" s="114">
        <v>1</v>
      </c>
      <c r="I8" s="113">
        <v>0</v>
      </c>
      <c r="J8" s="112">
        <v>0</v>
      </c>
      <c r="K8" s="112">
        <v>0</v>
      </c>
      <c r="L8" s="112">
        <v>1</v>
      </c>
      <c r="M8" s="112">
        <v>0</v>
      </c>
      <c r="N8" s="113">
        <v>1</v>
      </c>
      <c r="O8" s="112">
        <v>1</v>
      </c>
      <c r="P8" s="114">
        <v>1</v>
      </c>
      <c r="Q8" s="113">
        <v>0</v>
      </c>
      <c r="R8" s="112">
        <v>0</v>
      </c>
      <c r="S8" s="114">
        <v>0</v>
      </c>
    </row>
    <row r="9" spans="1:19" ht="16" thickBot="1">
      <c r="A9">
        <v>5</v>
      </c>
      <c r="C9" s="103" t="s">
        <v>250</v>
      </c>
      <c r="D9" s="123">
        <v>0</v>
      </c>
      <c r="E9" s="125">
        <v>0</v>
      </c>
      <c r="F9" s="125">
        <v>1</v>
      </c>
      <c r="G9" s="125">
        <v>0</v>
      </c>
      <c r="H9" s="121">
        <v>0</v>
      </c>
      <c r="I9" s="123">
        <v>1</v>
      </c>
      <c r="J9" s="125">
        <v>1</v>
      </c>
      <c r="K9" s="121">
        <v>1</v>
      </c>
      <c r="L9" s="113">
        <v>0</v>
      </c>
      <c r="M9" s="112">
        <v>0</v>
      </c>
      <c r="N9" s="112">
        <v>0</v>
      </c>
      <c r="O9" s="112">
        <v>0</v>
      </c>
      <c r="P9" s="112">
        <v>0</v>
      </c>
      <c r="Q9" s="112">
        <v>0</v>
      </c>
      <c r="R9" s="112">
        <v>1</v>
      </c>
      <c r="S9" s="114">
        <v>1</v>
      </c>
    </row>
    <row r="10" spans="1:19" ht="16" thickBot="1">
      <c r="A10">
        <v>6</v>
      </c>
      <c r="C10" s="103" t="s">
        <v>251</v>
      </c>
      <c r="D10" s="113">
        <v>0</v>
      </c>
      <c r="E10" s="112">
        <v>0</v>
      </c>
      <c r="F10" s="112">
        <v>1</v>
      </c>
      <c r="G10" s="112">
        <v>0</v>
      </c>
      <c r="H10" s="114">
        <v>1</v>
      </c>
      <c r="I10" s="113">
        <v>0</v>
      </c>
      <c r="J10" s="112">
        <v>0</v>
      </c>
      <c r="K10" s="112">
        <v>0</v>
      </c>
      <c r="L10" s="112">
        <v>1</v>
      </c>
      <c r="M10" s="112">
        <v>0</v>
      </c>
      <c r="N10" s="113">
        <v>1</v>
      </c>
      <c r="O10" s="112">
        <v>1</v>
      </c>
      <c r="P10" s="114">
        <v>1</v>
      </c>
      <c r="Q10" s="113">
        <v>0</v>
      </c>
      <c r="R10" s="112">
        <v>0</v>
      </c>
      <c r="S10" s="114">
        <v>0</v>
      </c>
    </row>
    <row r="11" spans="1:19" ht="16" thickBot="1">
      <c r="A11">
        <v>7</v>
      </c>
      <c r="B11" t="s">
        <v>252</v>
      </c>
      <c r="C11" s="103" t="s">
        <v>253</v>
      </c>
      <c r="D11" s="113">
        <v>0</v>
      </c>
      <c r="E11" s="112">
        <v>0</v>
      </c>
      <c r="F11" s="112">
        <v>0</v>
      </c>
      <c r="G11" s="112">
        <v>1</v>
      </c>
      <c r="H11" s="114">
        <v>1</v>
      </c>
      <c r="I11" s="113">
        <v>0</v>
      </c>
      <c r="J11" s="112">
        <v>0</v>
      </c>
      <c r="K11" s="112">
        <v>0</v>
      </c>
      <c r="L11" s="112">
        <v>0</v>
      </c>
      <c r="M11" s="114">
        <v>0</v>
      </c>
      <c r="N11" s="113">
        <v>0</v>
      </c>
      <c r="O11" s="112">
        <v>0</v>
      </c>
      <c r="P11" s="112">
        <v>0</v>
      </c>
      <c r="Q11" s="112">
        <v>0</v>
      </c>
      <c r="R11" s="114">
        <v>1</v>
      </c>
      <c r="S11" s="114">
        <v>0</v>
      </c>
    </row>
    <row r="12" spans="1:19" ht="16" thickBot="1">
      <c r="A12">
        <v>8</v>
      </c>
      <c r="C12" s="103" t="s">
        <v>254</v>
      </c>
      <c r="D12" s="113">
        <v>0</v>
      </c>
      <c r="E12" s="112">
        <v>1</v>
      </c>
      <c r="F12" s="112">
        <v>0</v>
      </c>
      <c r="G12" s="112">
        <v>1</v>
      </c>
      <c r="H12" s="114">
        <v>0</v>
      </c>
      <c r="I12" s="113">
        <v>0</v>
      </c>
      <c r="J12" s="112">
        <v>0</v>
      </c>
      <c r="K12" s="112">
        <v>0</v>
      </c>
      <c r="L12" s="112">
        <v>0</v>
      </c>
      <c r="M12" s="114">
        <v>0</v>
      </c>
      <c r="N12" s="113">
        <v>0</v>
      </c>
      <c r="O12" s="112">
        <v>0</v>
      </c>
      <c r="P12" s="112">
        <v>0</v>
      </c>
      <c r="Q12" s="112">
        <v>1</v>
      </c>
      <c r="R12" s="114">
        <v>0</v>
      </c>
      <c r="S12" s="114">
        <v>0</v>
      </c>
    </row>
    <row r="13" spans="1:19" ht="16" thickBot="1">
      <c r="A13">
        <v>9</v>
      </c>
      <c r="C13" s="103" t="s">
        <v>255</v>
      </c>
      <c r="D13" s="113">
        <v>1</v>
      </c>
      <c r="E13" s="112">
        <v>0</v>
      </c>
      <c r="F13" s="112">
        <v>0</v>
      </c>
      <c r="G13" s="112">
        <v>0</v>
      </c>
      <c r="H13" s="114">
        <v>0</v>
      </c>
      <c r="I13" s="126">
        <v>0</v>
      </c>
      <c r="J13" s="127">
        <v>1</v>
      </c>
      <c r="K13" s="127">
        <v>0</v>
      </c>
      <c r="L13" s="127">
        <v>0</v>
      </c>
      <c r="M13" s="127">
        <v>0</v>
      </c>
      <c r="N13" s="113">
        <v>0</v>
      </c>
      <c r="O13" s="112">
        <v>0</v>
      </c>
      <c r="P13" s="127">
        <v>0</v>
      </c>
      <c r="Q13" s="112">
        <v>1</v>
      </c>
      <c r="R13" s="112">
        <v>1</v>
      </c>
      <c r="S13" s="114">
        <v>1</v>
      </c>
    </row>
    <row r="14" spans="1:19" ht="16" thickBot="1">
      <c r="A14">
        <v>10</v>
      </c>
      <c r="B14" t="s">
        <v>256</v>
      </c>
      <c r="C14" s="103" t="s">
        <v>253</v>
      </c>
      <c r="D14" s="113">
        <v>0</v>
      </c>
      <c r="E14" s="112">
        <v>0</v>
      </c>
      <c r="F14" s="112">
        <v>0</v>
      </c>
      <c r="G14" s="112">
        <v>1</v>
      </c>
      <c r="H14" s="114">
        <v>1</v>
      </c>
      <c r="I14" s="113">
        <v>0</v>
      </c>
      <c r="J14" s="112">
        <v>0</v>
      </c>
      <c r="K14" s="112">
        <v>0</v>
      </c>
      <c r="L14" s="112">
        <v>0</v>
      </c>
      <c r="M14" s="114">
        <v>0</v>
      </c>
      <c r="N14" s="113">
        <v>0</v>
      </c>
      <c r="O14" s="112">
        <v>0</v>
      </c>
      <c r="P14" s="112">
        <v>0</v>
      </c>
      <c r="Q14" s="112">
        <v>0</v>
      </c>
      <c r="R14" s="114">
        <v>1</v>
      </c>
      <c r="S14" s="114">
        <v>0</v>
      </c>
    </row>
    <row r="15" spans="1:19" ht="16" thickBot="1">
      <c r="A15">
        <v>11</v>
      </c>
      <c r="C15" s="103" t="s">
        <v>254</v>
      </c>
      <c r="D15" s="113">
        <v>0</v>
      </c>
      <c r="E15" s="112">
        <v>1</v>
      </c>
      <c r="F15" s="112">
        <v>0</v>
      </c>
      <c r="G15" s="112">
        <v>1</v>
      </c>
      <c r="H15" s="114">
        <v>0</v>
      </c>
      <c r="I15" s="113">
        <v>0</v>
      </c>
      <c r="J15" s="112">
        <v>0</v>
      </c>
      <c r="K15" s="112">
        <v>0</v>
      </c>
      <c r="L15" s="112">
        <v>0</v>
      </c>
      <c r="M15" s="114">
        <v>0</v>
      </c>
      <c r="N15" s="113">
        <v>0</v>
      </c>
      <c r="O15" s="112">
        <v>0</v>
      </c>
      <c r="P15" s="112">
        <v>0</v>
      </c>
      <c r="Q15" s="112">
        <v>1</v>
      </c>
      <c r="R15" s="114">
        <v>0</v>
      </c>
      <c r="S15" s="114">
        <v>0</v>
      </c>
    </row>
    <row r="16" spans="1:19" ht="16" thickBot="1">
      <c r="A16">
        <v>12</v>
      </c>
      <c r="C16" s="103" t="s">
        <v>257</v>
      </c>
      <c r="D16" s="113">
        <v>1</v>
      </c>
      <c r="E16" s="112">
        <v>0</v>
      </c>
      <c r="F16" s="112">
        <v>0</v>
      </c>
      <c r="G16" s="112">
        <v>0</v>
      </c>
      <c r="H16" s="114">
        <v>0</v>
      </c>
      <c r="I16" s="126">
        <v>0</v>
      </c>
      <c r="J16" s="127">
        <v>1</v>
      </c>
      <c r="K16" s="127">
        <v>0</v>
      </c>
      <c r="L16" s="127">
        <v>0</v>
      </c>
      <c r="M16" s="127">
        <v>0</v>
      </c>
      <c r="N16" s="113">
        <v>0</v>
      </c>
      <c r="O16" s="112">
        <v>0</v>
      </c>
      <c r="P16" s="127">
        <v>1</v>
      </c>
      <c r="Q16" s="112">
        <v>0</v>
      </c>
      <c r="R16" s="112">
        <v>1</v>
      </c>
      <c r="S16" s="114">
        <v>0</v>
      </c>
    </row>
    <row r="17" spans="1:19" ht="16" thickBot="1">
      <c r="A17">
        <v>13</v>
      </c>
      <c r="C17" s="103" t="s">
        <v>258</v>
      </c>
      <c r="D17" s="113">
        <v>0</v>
      </c>
      <c r="E17" s="112">
        <v>0</v>
      </c>
      <c r="F17" s="112">
        <v>0</v>
      </c>
      <c r="G17" s="112">
        <v>1</v>
      </c>
      <c r="H17" s="114">
        <v>1</v>
      </c>
      <c r="I17" s="113">
        <v>0</v>
      </c>
      <c r="J17" s="112">
        <v>0</v>
      </c>
      <c r="K17" s="112">
        <v>0</v>
      </c>
      <c r="L17" s="112">
        <v>0</v>
      </c>
      <c r="M17" s="114">
        <v>0</v>
      </c>
      <c r="N17" s="113">
        <v>0</v>
      </c>
      <c r="O17" s="112">
        <v>0</v>
      </c>
      <c r="P17" s="112">
        <v>0</v>
      </c>
      <c r="Q17" s="112">
        <v>0</v>
      </c>
      <c r="R17" s="114">
        <v>1</v>
      </c>
      <c r="S17" s="114">
        <v>0</v>
      </c>
    </row>
    <row r="18" spans="1:19" ht="16" thickBot="1">
      <c r="A18">
        <v>14</v>
      </c>
      <c r="C18" s="103" t="s">
        <v>259</v>
      </c>
      <c r="D18" s="113">
        <v>0</v>
      </c>
      <c r="E18" s="112">
        <v>1</v>
      </c>
      <c r="F18" s="112">
        <v>0</v>
      </c>
      <c r="G18" s="112">
        <v>1</v>
      </c>
      <c r="H18" s="114">
        <v>1</v>
      </c>
      <c r="I18" s="113">
        <v>0</v>
      </c>
      <c r="J18" s="112">
        <v>0</v>
      </c>
      <c r="K18" s="112">
        <v>0</v>
      </c>
      <c r="L18" s="112">
        <v>0</v>
      </c>
      <c r="M18" s="114">
        <v>0</v>
      </c>
      <c r="N18" s="113">
        <v>0</v>
      </c>
      <c r="O18" s="112">
        <v>0</v>
      </c>
      <c r="P18" s="112">
        <v>0</v>
      </c>
      <c r="Q18" s="112">
        <v>0</v>
      </c>
      <c r="R18" s="114">
        <v>0</v>
      </c>
      <c r="S18" s="114">
        <v>0</v>
      </c>
    </row>
    <row r="19" spans="1:19" ht="16" thickBot="1">
      <c r="A19">
        <v>15</v>
      </c>
      <c r="C19" s="103" t="s">
        <v>260</v>
      </c>
      <c r="D19" s="113">
        <v>1</v>
      </c>
      <c r="E19" s="112">
        <v>0</v>
      </c>
      <c r="F19" s="112">
        <v>0</v>
      </c>
      <c r="G19" s="112">
        <v>0</v>
      </c>
      <c r="H19" s="114">
        <v>0</v>
      </c>
      <c r="I19" s="126">
        <v>1</v>
      </c>
      <c r="J19" s="127">
        <v>0</v>
      </c>
      <c r="K19" s="127">
        <v>0</v>
      </c>
      <c r="L19" s="127">
        <v>0</v>
      </c>
      <c r="M19" s="127">
        <v>0</v>
      </c>
      <c r="N19" s="113">
        <v>0</v>
      </c>
      <c r="O19" s="112">
        <v>0</v>
      </c>
      <c r="P19" s="127">
        <v>1</v>
      </c>
      <c r="Q19" s="112">
        <v>0</v>
      </c>
      <c r="R19" s="112">
        <v>0</v>
      </c>
      <c r="S19" s="114">
        <v>0</v>
      </c>
    </row>
    <row r="20" spans="1:19" ht="16" thickBot="1">
      <c r="A20">
        <v>16</v>
      </c>
      <c r="B20" t="s">
        <v>261</v>
      </c>
      <c r="C20" s="103" t="s">
        <v>262</v>
      </c>
      <c r="D20" s="113">
        <v>0</v>
      </c>
      <c r="E20" s="112">
        <v>0</v>
      </c>
      <c r="F20" s="112">
        <v>0</v>
      </c>
      <c r="G20" s="112">
        <v>1</v>
      </c>
      <c r="H20" s="114">
        <v>1</v>
      </c>
      <c r="I20" s="113">
        <v>0</v>
      </c>
      <c r="J20" s="112">
        <v>0</v>
      </c>
      <c r="K20" s="112">
        <v>0</v>
      </c>
      <c r="L20" s="112">
        <v>0</v>
      </c>
      <c r="M20" s="114">
        <v>0</v>
      </c>
      <c r="N20" s="113">
        <v>0</v>
      </c>
      <c r="O20" s="112">
        <v>0</v>
      </c>
      <c r="P20" s="112">
        <v>0</v>
      </c>
      <c r="Q20" s="112">
        <v>1</v>
      </c>
      <c r="R20" s="114">
        <v>0</v>
      </c>
      <c r="S20" s="114">
        <v>0</v>
      </c>
    </row>
    <row r="21" spans="1:19" ht="16" thickBot="1">
      <c r="A21">
        <v>17</v>
      </c>
      <c r="C21" s="103" t="s">
        <v>263</v>
      </c>
      <c r="D21" s="113">
        <v>0</v>
      </c>
      <c r="E21" s="112">
        <v>1</v>
      </c>
      <c r="F21" s="112">
        <v>0</v>
      </c>
      <c r="G21" s="112">
        <v>1</v>
      </c>
      <c r="H21" s="114">
        <v>0</v>
      </c>
      <c r="I21" s="113">
        <v>0</v>
      </c>
      <c r="J21" s="112">
        <v>0</v>
      </c>
      <c r="K21" s="112">
        <v>0</v>
      </c>
      <c r="L21" s="112">
        <v>0</v>
      </c>
      <c r="M21" s="114">
        <v>0</v>
      </c>
      <c r="N21" s="113">
        <v>0</v>
      </c>
      <c r="O21" s="112">
        <v>0</v>
      </c>
      <c r="P21" s="112">
        <v>0</v>
      </c>
      <c r="Q21" s="112">
        <v>1</v>
      </c>
      <c r="R21" s="114">
        <v>1</v>
      </c>
      <c r="S21" s="114">
        <v>0</v>
      </c>
    </row>
    <row r="22" spans="1:19" ht="16" thickBot="1">
      <c r="A22">
        <v>18</v>
      </c>
      <c r="C22" s="103" t="s">
        <v>257</v>
      </c>
      <c r="D22" s="113">
        <v>1</v>
      </c>
      <c r="E22" s="112">
        <v>0</v>
      </c>
      <c r="F22" s="112">
        <v>0</v>
      </c>
      <c r="G22" s="112">
        <v>0</v>
      </c>
      <c r="H22" s="114">
        <v>0</v>
      </c>
      <c r="I22" s="126">
        <v>0</v>
      </c>
      <c r="J22" s="127">
        <v>1</v>
      </c>
      <c r="K22" s="127">
        <v>0</v>
      </c>
      <c r="L22" s="127">
        <v>0</v>
      </c>
      <c r="M22" s="127">
        <v>0</v>
      </c>
      <c r="N22" s="113">
        <v>0</v>
      </c>
      <c r="O22" s="112">
        <v>0</v>
      </c>
      <c r="P22" s="127">
        <v>0</v>
      </c>
      <c r="Q22" s="112">
        <v>1</v>
      </c>
      <c r="R22" s="112">
        <v>0</v>
      </c>
      <c r="S22" s="114">
        <v>0</v>
      </c>
    </row>
    <row r="23" spans="1:19" ht="16" thickBot="1">
      <c r="A23">
        <v>19</v>
      </c>
      <c r="C23" s="103" t="s">
        <v>262</v>
      </c>
      <c r="D23" s="113">
        <v>0</v>
      </c>
      <c r="E23" s="112">
        <v>0</v>
      </c>
      <c r="F23" s="112">
        <v>0</v>
      </c>
      <c r="G23" s="112">
        <v>1</v>
      </c>
      <c r="H23" s="114">
        <v>1</v>
      </c>
      <c r="I23" s="113">
        <v>0</v>
      </c>
      <c r="J23" s="112">
        <v>0</v>
      </c>
      <c r="K23" s="112">
        <v>0</v>
      </c>
      <c r="L23" s="112">
        <v>0</v>
      </c>
      <c r="M23" s="114">
        <v>0</v>
      </c>
      <c r="N23" s="113">
        <v>0</v>
      </c>
      <c r="O23" s="112">
        <v>0</v>
      </c>
      <c r="P23" s="112">
        <v>0</v>
      </c>
      <c r="Q23" s="112">
        <v>1</v>
      </c>
      <c r="R23" s="114">
        <v>0</v>
      </c>
      <c r="S23" s="114">
        <v>0</v>
      </c>
    </row>
    <row r="24" spans="1:19" ht="16" thickBot="1">
      <c r="A24">
        <v>20</v>
      </c>
      <c r="C24" s="103" t="s">
        <v>259</v>
      </c>
      <c r="D24" s="113">
        <v>0</v>
      </c>
      <c r="E24" s="112">
        <v>1</v>
      </c>
      <c r="F24" s="112">
        <v>0</v>
      </c>
      <c r="G24" s="112">
        <v>1</v>
      </c>
      <c r="H24" s="114">
        <v>1</v>
      </c>
      <c r="I24" s="113">
        <v>0</v>
      </c>
      <c r="J24" s="112">
        <v>0</v>
      </c>
      <c r="K24" s="112">
        <v>0</v>
      </c>
      <c r="L24" s="112">
        <v>0</v>
      </c>
      <c r="M24" s="114">
        <v>0</v>
      </c>
      <c r="N24" s="113">
        <v>0</v>
      </c>
      <c r="O24" s="112">
        <v>0</v>
      </c>
      <c r="P24" s="112">
        <v>0</v>
      </c>
      <c r="Q24" s="112">
        <v>0</v>
      </c>
      <c r="R24" s="114">
        <v>0</v>
      </c>
      <c r="S24" s="114">
        <v>0</v>
      </c>
    </row>
    <row r="25" spans="1:19" ht="16" thickBot="1">
      <c r="A25">
        <v>21</v>
      </c>
      <c r="C25" s="103" t="s">
        <v>260</v>
      </c>
      <c r="D25" s="113">
        <v>1</v>
      </c>
      <c r="E25" s="112">
        <v>0</v>
      </c>
      <c r="F25" s="112">
        <v>0</v>
      </c>
      <c r="G25" s="112">
        <v>0</v>
      </c>
      <c r="H25" s="114">
        <v>0</v>
      </c>
      <c r="I25" s="126">
        <v>1</v>
      </c>
      <c r="J25" s="127">
        <v>0</v>
      </c>
      <c r="K25" s="127">
        <v>0</v>
      </c>
      <c r="L25" s="127">
        <v>0</v>
      </c>
      <c r="M25" s="127">
        <v>0</v>
      </c>
      <c r="N25" s="113">
        <v>0</v>
      </c>
      <c r="O25" s="112">
        <v>0</v>
      </c>
      <c r="P25" s="127">
        <v>0</v>
      </c>
      <c r="Q25" s="112">
        <v>0</v>
      </c>
      <c r="R25" s="112">
        <v>1</v>
      </c>
      <c r="S25" s="114">
        <v>0</v>
      </c>
    </row>
    <row r="26" spans="1:19" ht="16" thickBot="1">
      <c r="A26">
        <v>22</v>
      </c>
      <c r="B26" t="s">
        <v>264</v>
      </c>
      <c r="C26" s="103" t="s">
        <v>265</v>
      </c>
      <c r="D26" s="113">
        <v>0</v>
      </c>
      <c r="E26" s="112">
        <v>0</v>
      </c>
      <c r="F26" s="112">
        <v>0</v>
      </c>
      <c r="G26" s="112">
        <v>1</v>
      </c>
      <c r="H26" s="114">
        <v>1</v>
      </c>
      <c r="I26" s="113">
        <v>0</v>
      </c>
      <c r="J26" s="112">
        <v>0</v>
      </c>
      <c r="K26" s="112">
        <v>0</v>
      </c>
      <c r="L26" s="112">
        <v>0</v>
      </c>
      <c r="M26" s="114">
        <v>0</v>
      </c>
      <c r="N26" s="101">
        <v>0</v>
      </c>
      <c r="O26" s="83">
        <v>0</v>
      </c>
      <c r="P26" s="83">
        <v>0</v>
      </c>
      <c r="Q26" s="83">
        <v>1</v>
      </c>
      <c r="R26" s="117">
        <v>1</v>
      </c>
      <c r="S26" s="117">
        <v>0</v>
      </c>
    </row>
    <row r="27" spans="1:19" ht="16" thickBot="1">
      <c r="A27">
        <v>23</v>
      </c>
      <c r="B27" t="s">
        <v>266</v>
      </c>
      <c r="C27" s="103" t="s">
        <v>267</v>
      </c>
      <c r="D27" s="123">
        <v>0</v>
      </c>
      <c r="E27" s="125">
        <v>0</v>
      </c>
      <c r="F27" s="125">
        <v>1</v>
      </c>
      <c r="G27" s="125">
        <v>1</v>
      </c>
      <c r="H27" s="121">
        <v>0</v>
      </c>
      <c r="I27" s="113">
        <v>0</v>
      </c>
      <c r="J27" s="112">
        <v>0</v>
      </c>
      <c r="K27" s="112">
        <v>0</v>
      </c>
      <c r="L27" s="112">
        <v>0</v>
      </c>
      <c r="M27" s="112">
        <v>0</v>
      </c>
      <c r="N27" s="113">
        <v>1</v>
      </c>
      <c r="O27" s="112">
        <v>1</v>
      </c>
      <c r="P27" s="114">
        <v>1</v>
      </c>
      <c r="Q27" s="112">
        <v>0</v>
      </c>
      <c r="R27" s="112">
        <v>0</v>
      </c>
      <c r="S27" s="114">
        <v>0</v>
      </c>
    </row>
    <row r="29" spans="1:19" ht="16" thickBot="1">
      <c r="A29" s="140" t="s">
        <v>16</v>
      </c>
      <c r="B29" s="204" t="s">
        <v>268</v>
      </c>
      <c r="C29" s="204"/>
      <c r="D29" s="205" t="s">
        <v>269</v>
      </c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</row>
    <row r="30" spans="1:19" ht="16" thickBot="1">
      <c r="A30" s="102"/>
      <c r="B30" s="102"/>
      <c r="C30" s="141"/>
      <c r="D30" s="199" t="s">
        <v>86</v>
      </c>
      <c r="E30" s="200"/>
      <c r="F30" s="200"/>
      <c r="G30" s="200"/>
      <c r="H30" s="201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132"/>
    </row>
    <row r="31" spans="1:19" ht="16" thickBot="1">
      <c r="A31" s="102"/>
      <c r="B31" s="102" t="s">
        <v>175</v>
      </c>
      <c r="C31" s="141" t="s">
        <v>330</v>
      </c>
      <c r="D31" s="131">
        <v>15</v>
      </c>
      <c r="E31" s="99">
        <v>14</v>
      </c>
      <c r="F31" s="99">
        <v>13</v>
      </c>
      <c r="G31" s="99">
        <v>12</v>
      </c>
      <c r="H31" s="132">
        <v>11</v>
      </c>
      <c r="I31" s="142">
        <v>10</v>
      </c>
      <c r="J31" s="142">
        <v>9</v>
      </c>
      <c r="K31" s="142">
        <v>8</v>
      </c>
      <c r="L31" s="142">
        <v>7</v>
      </c>
      <c r="M31" s="142">
        <v>6</v>
      </c>
      <c r="N31" s="142">
        <v>5</v>
      </c>
      <c r="O31" s="142">
        <v>4</v>
      </c>
      <c r="P31" s="142">
        <v>3</v>
      </c>
      <c r="Q31" s="142">
        <v>2</v>
      </c>
      <c r="R31" s="142">
        <v>1</v>
      </c>
      <c r="S31" s="143">
        <v>0</v>
      </c>
    </row>
    <row r="32" spans="1:19" ht="16" thickBot="1">
      <c r="A32">
        <v>0</v>
      </c>
      <c r="C32" s="103" t="s">
        <v>317</v>
      </c>
      <c r="D32" s="101">
        <v>0</v>
      </c>
      <c r="E32" s="83">
        <v>0</v>
      </c>
      <c r="F32" s="83">
        <v>1</v>
      </c>
      <c r="G32" s="83">
        <v>0</v>
      </c>
      <c r="H32" s="117">
        <v>0</v>
      </c>
      <c r="I32" s="101">
        <v>1</v>
      </c>
      <c r="J32" s="83">
        <v>1</v>
      </c>
      <c r="K32" s="117">
        <v>1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83">
        <v>0</v>
      </c>
      <c r="R32" s="83">
        <v>0</v>
      </c>
      <c r="S32" s="117">
        <v>0</v>
      </c>
    </row>
    <row r="33" spans="1:21" ht="16" thickBot="1">
      <c r="A33">
        <v>1</v>
      </c>
      <c r="B33" t="s">
        <v>318</v>
      </c>
      <c r="C33" s="103" t="s">
        <v>319</v>
      </c>
      <c r="D33" s="101">
        <v>1</v>
      </c>
      <c r="E33" s="83">
        <v>0</v>
      </c>
      <c r="F33" s="83">
        <v>1</v>
      </c>
      <c r="G33" s="83">
        <v>1</v>
      </c>
      <c r="H33" s="117">
        <v>1</v>
      </c>
      <c r="I33" s="101">
        <v>0</v>
      </c>
      <c r="J33" s="83">
        <v>0</v>
      </c>
      <c r="K33" s="117">
        <v>0</v>
      </c>
      <c r="L33" s="83">
        <v>0</v>
      </c>
      <c r="M33" s="83">
        <v>0</v>
      </c>
      <c r="N33" s="83">
        <v>0</v>
      </c>
      <c r="O33" s="83">
        <v>0</v>
      </c>
      <c r="P33" s="83">
        <v>0</v>
      </c>
      <c r="Q33" s="83">
        <v>0</v>
      </c>
      <c r="R33" s="83">
        <v>0</v>
      </c>
      <c r="S33" s="117">
        <v>1</v>
      </c>
    </row>
    <row r="34" spans="1:21" ht="16" thickBot="1">
      <c r="A34">
        <v>2</v>
      </c>
      <c r="C34" s="103" t="s">
        <v>320</v>
      </c>
      <c r="D34" s="128">
        <v>1</v>
      </c>
      <c r="E34" s="129">
        <v>1</v>
      </c>
      <c r="F34" s="129">
        <v>0</v>
      </c>
      <c r="G34" s="129">
        <v>0</v>
      </c>
      <c r="H34" s="130">
        <v>1</v>
      </c>
      <c r="I34" s="128">
        <v>0</v>
      </c>
      <c r="J34" s="129">
        <v>0</v>
      </c>
      <c r="K34" s="129">
        <v>0</v>
      </c>
      <c r="L34" s="129">
        <v>0</v>
      </c>
      <c r="M34" s="130">
        <v>1</v>
      </c>
      <c r="N34" s="128">
        <v>1</v>
      </c>
      <c r="O34" s="129">
        <v>0</v>
      </c>
      <c r="P34" s="129">
        <v>0</v>
      </c>
      <c r="Q34" s="129">
        <v>0</v>
      </c>
      <c r="R34" s="130">
        <v>0</v>
      </c>
      <c r="S34" s="130">
        <v>0</v>
      </c>
    </row>
    <row r="35" spans="1:21" ht="16" thickBot="1">
      <c r="A35">
        <v>3</v>
      </c>
      <c r="C35" s="103" t="s">
        <v>321</v>
      </c>
      <c r="D35" s="131">
        <v>1</v>
      </c>
      <c r="E35" s="99">
        <v>0</v>
      </c>
      <c r="F35" s="99">
        <v>1</v>
      </c>
      <c r="G35" s="99">
        <v>1</v>
      </c>
      <c r="H35" s="13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3">
        <v>0</v>
      </c>
    </row>
    <row r="36" spans="1:21" ht="16" thickBot="1">
      <c r="A36">
        <v>4</v>
      </c>
      <c r="C36" s="103" t="s">
        <v>322</v>
      </c>
      <c r="D36" s="123">
        <v>0</v>
      </c>
      <c r="E36" s="125">
        <v>0</v>
      </c>
      <c r="F36" s="125">
        <v>1</v>
      </c>
      <c r="G36" s="125">
        <v>0</v>
      </c>
      <c r="H36" s="121">
        <v>0</v>
      </c>
      <c r="I36" s="123">
        <v>1</v>
      </c>
      <c r="J36" s="125">
        <v>1</v>
      </c>
      <c r="K36" s="121">
        <v>1</v>
      </c>
      <c r="L36" s="125">
        <v>1</v>
      </c>
      <c r="M36" s="125">
        <v>1</v>
      </c>
      <c r="N36" s="138">
        <v>1</v>
      </c>
      <c r="O36" s="138">
        <v>1</v>
      </c>
      <c r="P36" s="138">
        <v>1</v>
      </c>
      <c r="Q36" s="138">
        <v>1</v>
      </c>
      <c r="R36" s="138">
        <v>1</v>
      </c>
      <c r="S36" s="118">
        <v>1</v>
      </c>
    </row>
    <row r="37" spans="1:21" ht="16" thickBot="1">
      <c r="A37">
        <v>5</v>
      </c>
      <c r="B37" t="s">
        <v>323</v>
      </c>
      <c r="C37" s="103" t="s">
        <v>324</v>
      </c>
      <c r="D37" s="128">
        <v>1</v>
      </c>
      <c r="E37" s="129">
        <v>0</v>
      </c>
      <c r="F37" s="129">
        <v>0</v>
      </c>
      <c r="G37" s="129">
        <v>1</v>
      </c>
      <c r="H37" s="130">
        <v>1</v>
      </c>
      <c r="I37" s="128">
        <v>0</v>
      </c>
      <c r="J37" s="129">
        <v>1</v>
      </c>
      <c r="K37" s="129">
        <v>1</v>
      </c>
      <c r="L37" s="129">
        <v>1</v>
      </c>
      <c r="M37" s="130">
        <v>0</v>
      </c>
      <c r="N37" s="128">
        <v>0</v>
      </c>
      <c r="O37" s="129">
        <v>1</v>
      </c>
      <c r="P37" s="129">
        <v>1</v>
      </c>
      <c r="Q37" s="129">
        <v>1</v>
      </c>
      <c r="R37" s="130">
        <v>1</v>
      </c>
      <c r="S37" s="130">
        <v>0</v>
      </c>
    </row>
    <row r="38" spans="1:21" ht="16" thickBot="1">
      <c r="A38">
        <v>6</v>
      </c>
      <c r="C38" s="103" t="s">
        <v>325</v>
      </c>
      <c r="D38" s="128">
        <v>1</v>
      </c>
      <c r="E38" s="129">
        <v>0</v>
      </c>
      <c r="F38" s="129">
        <v>1</v>
      </c>
      <c r="G38" s="129">
        <v>1</v>
      </c>
      <c r="H38" s="130">
        <v>1</v>
      </c>
      <c r="I38" s="128">
        <v>0</v>
      </c>
      <c r="J38" s="129">
        <v>1</v>
      </c>
      <c r="K38" s="129">
        <v>1</v>
      </c>
      <c r="L38" s="129">
        <v>1</v>
      </c>
      <c r="M38" s="130">
        <v>1</v>
      </c>
      <c r="N38" s="128">
        <v>0</v>
      </c>
      <c r="O38" s="129">
        <v>0</v>
      </c>
      <c r="P38" s="129">
        <v>0</v>
      </c>
      <c r="Q38" s="129">
        <v>0</v>
      </c>
      <c r="R38" s="130">
        <v>0</v>
      </c>
      <c r="S38" s="130">
        <v>0</v>
      </c>
    </row>
    <row r="39" spans="1:21" ht="16" thickBot="1">
      <c r="A39">
        <v>7</v>
      </c>
      <c r="C39" s="103" t="s">
        <v>326</v>
      </c>
      <c r="D39" s="128">
        <v>0</v>
      </c>
      <c r="E39" s="129">
        <v>1</v>
      </c>
      <c r="F39" s="129">
        <v>0</v>
      </c>
      <c r="G39" s="129">
        <v>1</v>
      </c>
      <c r="H39" s="130">
        <v>1</v>
      </c>
      <c r="I39" s="128">
        <v>0</v>
      </c>
      <c r="J39" s="129">
        <v>1</v>
      </c>
      <c r="K39" s="129">
        <v>1</v>
      </c>
      <c r="L39" s="129">
        <v>1</v>
      </c>
      <c r="M39" s="130">
        <v>1</v>
      </c>
      <c r="N39" s="128">
        <v>0</v>
      </c>
      <c r="O39" s="129">
        <v>1</v>
      </c>
      <c r="P39" s="129">
        <v>1</v>
      </c>
      <c r="Q39" s="129">
        <v>1</v>
      </c>
      <c r="R39" s="130">
        <v>1</v>
      </c>
      <c r="S39" s="130">
        <v>0</v>
      </c>
    </row>
    <row r="40" spans="1:21" ht="16" thickBot="1">
      <c r="A40">
        <v>8</v>
      </c>
      <c r="C40" s="103" t="s">
        <v>327</v>
      </c>
      <c r="D40" s="128">
        <v>0</v>
      </c>
      <c r="E40" s="129">
        <v>1</v>
      </c>
      <c r="F40" s="129">
        <v>1</v>
      </c>
      <c r="G40" s="129">
        <v>1</v>
      </c>
      <c r="H40" s="130">
        <v>1</v>
      </c>
      <c r="I40" s="126">
        <v>1</v>
      </c>
      <c r="J40" s="127">
        <v>0</v>
      </c>
      <c r="K40" s="127">
        <v>0</v>
      </c>
      <c r="L40" s="127">
        <v>0</v>
      </c>
      <c r="M40" s="127">
        <v>0</v>
      </c>
      <c r="N40" s="128">
        <v>1</v>
      </c>
      <c r="O40" s="129">
        <v>1</v>
      </c>
      <c r="P40" s="127">
        <v>1</v>
      </c>
      <c r="Q40" s="129">
        <v>1</v>
      </c>
      <c r="R40" s="129">
        <v>0</v>
      </c>
      <c r="S40" s="130">
        <v>1</v>
      </c>
      <c r="T40" s="84">
        <v>-3</v>
      </c>
      <c r="U40" s="84">
        <v>-5</v>
      </c>
    </row>
    <row r="41" spans="1:21" ht="16" thickBot="1">
      <c r="A41">
        <v>9</v>
      </c>
      <c r="B41" t="s">
        <v>266</v>
      </c>
      <c r="C41" s="103" t="s">
        <v>328</v>
      </c>
      <c r="D41" s="128">
        <v>1</v>
      </c>
      <c r="E41" s="129">
        <v>1</v>
      </c>
      <c r="F41" s="129">
        <v>0</v>
      </c>
      <c r="G41" s="129">
        <v>1</v>
      </c>
      <c r="H41" s="130">
        <v>0</v>
      </c>
      <c r="I41" s="128">
        <v>0</v>
      </c>
      <c r="J41" s="129">
        <v>0</v>
      </c>
      <c r="K41" s="129">
        <v>0</v>
      </c>
      <c r="L41" s="129">
        <v>0</v>
      </c>
      <c r="M41" s="130">
        <v>2</v>
      </c>
      <c r="N41" s="128">
        <v>0</v>
      </c>
      <c r="O41" s="129">
        <v>1</v>
      </c>
      <c r="P41" s="129">
        <v>1</v>
      </c>
      <c r="Q41" s="129">
        <v>1</v>
      </c>
      <c r="R41" s="130">
        <v>0</v>
      </c>
      <c r="S41" s="130">
        <v>0</v>
      </c>
    </row>
    <row r="42" spans="1:21" ht="16" thickBot="1">
      <c r="A42">
        <v>10</v>
      </c>
      <c r="C42" s="103" t="s">
        <v>297</v>
      </c>
      <c r="D42" s="131">
        <v>1</v>
      </c>
      <c r="E42" s="99">
        <v>1</v>
      </c>
      <c r="F42" s="99">
        <v>0</v>
      </c>
      <c r="G42" s="99">
        <v>0</v>
      </c>
      <c r="H42" s="132">
        <v>0</v>
      </c>
      <c r="I42" s="131">
        <v>1</v>
      </c>
      <c r="J42" s="99">
        <v>0</v>
      </c>
      <c r="K42" s="99">
        <v>0</v>
      </c>
      <c r="L42" s="99">
        <v>0</v>
      </c>
      <c r="M42" s="132">
        <v>0</v>
      </c>
      <c r="N42" s="142">
        <v>0</v>
      </c>
      <c r="O42" s="142">
        <v>0</v>
      </c>
      <c r="P42" s="142">
        <v>0</v>
      </c>
      <c r="Q42" s="142">
        <v>0</v>
      </c>
      <c r="R42" s="142">
        <v>0</v>
      </c>
      <c r="S42" s="143">
        <v>0</v>
      </c>
    </row>
    <row r="43" spans="1:21" ht="16" thickBot="1">
      <c r="A43">
        <v>11</v>
      </c>
      <c r="C43" s="103" t="s">
        <v>326</v>
      </c>
      <c r="D43" s="128">
        <v>0</v>
      </c>
      <c r="E43" s="129">
        <v>1</v>
      </c>
      <c r="F43" s="129">
        <v>0</v>
      </c>
      <c r="G43" s="129">
        <v>1</v>
      </c>
      <c r="H43" s="130">
        <v>1</v>
      </c>
      <c r="I43" s="128">
        <v>0</v>
      </c>
      <c r="J43" s="129">
        <v>1</v>
      </c>
      <c r="K43" s="129">
        <v>1</v>
      </c>
      <c r="L43" s="129">
        <v>1</v>
      </c>
      <c r="M43" s="130">
        <v>1</v>
      </c>
      <c r="N43" s="128">
        <v>0</v>
      </c>
      <c r="O43" s="129">
        <v>1</v>
      </c>
      <c r="P43" s="129">
        <v>1</v>
      </c>
      <c r="Q43" s="129">
        <v>1</v>
      </c>
      <c r="R43" s="130">
        <v>1</v>
      </c>
      <c r="S43" s="130">
        <v>0</v>
      </c>
    </row>
    <row r="44" spans="1:21" ht="16" thickBot="1">
      <c r="A44">
        <v>12</v>
      </c>
      <c r="C44" s="103" t="s">
        <v>329</v>
      </c>
      <c r="D44" s="128">
        <v>1</v>
      </c>
      <c r="E44" s="129">
        <v>0</v>
      </c>
      <c r="F44" s="129">
        <v>0</v>
      </c>
      <c r="G44" s="129">
        <v>0</v>
      </c>
      <c r="H44" s="130">
        <v>0</v>
      </c>
      <c r="I44" s="126">
        <v>1</v>
      </c>
      <c r="J44" s="127">
        <v>0</v>
      </c>
      <c r="K44" s="127">
        <v>0</v>
      </c>
      <c r="L44" s="127">
        <v>0</v>
      </c>
      <c r="M44" s="127">
        <v>0</v>
      </c>
      <c r="N44" s="128">
        <v>1</v>
      </c>
      <c r="O44" s="129">
        <v>1</v>
      </c>
      <c r="P44" s="127">
        <v>0</v>
      </c>
      <c r="Q44" s="129">
        <v>0</v>
      </c>
      <c r="R44" s="129">
        <v>1</v>
      </c>
      <c r="S44" s="130">
        <v>1</v>
      </c>
      <c r="T44" s="84">
        <v>-11</v>
      </c>
      <c r="U44" s="84">
        <v>-13</v>
      </c>
    </row>
  </sheetData>
  <mergeCells count="6">
    <mergeCell ref="D30:H30"/>
    <mergeCell ref="B1:C1"/>
    <mergeCell ref="D1:S1"/>
    <mergeCell ref="D2:H2"/>
    <mergeCell ref="B29:C29"/>
    <mergeCell ref="D29:S29"/>
  </mergeCells>
  <phoneticPr fontId="4" type="noConversion"/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6"/>
  <sheetViews>
    <sheetView workbookViewId="0">
      <selection activeCell="B1" sqref="B1:AG6"/>
    </sheetView>
  </sheetViews>
  <sheetFormatPr baseColWidth="10" defaultRowHeight="15" x14ac:dyDescent="0"/>
  <cols>
    <col min="2" max="33" width="3.5" customWidth="1"/>
  </cols>
  <sheetData>
    <row r="1" spans="2:33">
      <c r="B1" t="s">
        <v>343</v>
      </c>
    </row>
    <row r="3" spans="2:33" ht="16" thickBot="1">
      <c r="B3">
        <v>31</v>
      </c>
      <c r="C3">
        <v>30</v>
      </c>
      <c r="D3">
        <v>29</v>
      </c>
      <c r="E3">
        <v>28</v>
      </c>
      <c r="F3">
        <v>27</v>
      </c>
      <c r="G3">
        <v>26</v>
      </c>
      <c r="H3">
        <v>25</v>
      </c>
      <c r="I3">
        <v>24</v>
      </c>
      <c r="J3">
        <v>23</v>
      </c>
      <c r="K3">
        <v>22</v>
      </c>
      <c r="L3">
        <v>21</v>
      </c>
      <c r="M3">
        <v>20</v>
      </c>
      <c r="N3">
        <v>19</v>
      </c>
      <c r="O3">
        <v>18</v>
      </c>
      <c r="P3">
        <v>17</v>
      </c>
      <c r="Q3">
        <v>16</v>
      </c>
      <c r="R3">
        <v>15</v>
      </c>
      <c r="S3">
        <v>14</v>
      </c>
      <c r="T3">
        <v>13</v>
      </c>
      <c r="U3">
        <v>12</v>
      </c>
      <c r="V3">
        <v>11</v>
      </c>
      <c r="W3">
        <v>10</v>
      </c>
      <c r="X3">
        <v>9</v>
      </c>
      <c r="Y3">
        <v>8</v>
      </c>
      <c r="Z3">
        <v>7</v>
      </c>
      <c r="AA3">
        <v>6</v>
      </c>
      <c r="AB3">
        <v>5</v>
      </c>
      <c r="AC3">
        <v>4</v>
      </c>
      <c r="AD3">
        <v>3</v>
      </c>
      <c r="AE3">
        <v>2</v>
      </c>
      <c r="AF3">
        <v>1</v>
      </c>
      <c r="AG3">
        <v>0</v>
      </c>
    </row>
    <row r="4" spans="2:33" ht="16" thickBot="1">
      <c r="B4" s="151" t="s">
        <v>338</v>
      </c>
      <c r="C4" s="152" t="s">
        <v>339</v>
      </c>
      <c r="D4" s="150" t="s">
        <v>339</v>
      </c>
      <c r="E4" s="150" t="s">
        <v>339</v>
      </c>
      <c r="F4" s="150" t="s">
        <v>339</v>
      </c>
      <c r="G4" s="150" t="s">
        <v>339</v>
      </c>
      <c r="H4" s="150" t="s">
        <v>339</v>
      </c>
      <c r="I4" s="150" t="s">
        <v>339</v>
      </c>
      <c r="J4" s="150" t="s">
        <v>339</v>
      </c>
      <c r="K4" s="150" t="s">
        <v>339</v>
      </c>
      <c r="L4" s="150" t="s">
        <v>339</v>
      </c>
      <c r="M4" s="150" t="s">
        <v>339</v>
      </c>
      <c r="N4" s="150" t="s">
        <v>339</v>
      </c>
      <c r="O4" s="150" t="s">
        <v>339</v>
      </c>
      <c r="P4" s="150" t="s">
        <v>339</v>
      </c>
      <c r="Q4" s="150" t="s">
        <v>339</v>
      </c>
      <c r="R4" s="150" t="s">
        <v>339</v>
      </c>
      <c r="S4" s="150" t="s">
        <v>339</v>
      </c>
      <c r="T4" s="150" t="s">
        <v>339</v>
      </c>
      <c r="U4" s="150" t="s">
        <v>339</v>
      </c>
      <c r="V4" s="150" t="s">
        <v>339</v>
      </c>
      <c r="W4" s="150" t="s">
        <v>339</v>
      </c>
      <c r="X4" s="150" t="s">
        <v>339</v>
      </c>
      <c r="Y4" s="153" t="s">
        <v>339</v>
      </c>
      <c r="Z4" s="64" t="s">
        <v>43</v>
      </c>
      <c r="AA4" s="64" t="s">
        <v>43</v>
      </c>
      <c r="AB4" s="64" t="s">
        <v>43</v>
      </c>
      <c r="AC4" s="64" t="s">
        <v>43</v>
      </c>
      <c r="AD4" s="64" t="s">
        <v>43</v>
      </c>
      <c r="AE4" s="64" t="s">
        <v>43</v>
      </c>
      <c r="AF4" s="64" t="s">
        <v>43</v>
      </c>
      <c r="AG4" s="65" t="s">
        <v>43</v>
      </c>
    </row>
    <row r="6" spans="2:33">
      <c r="B6" t="s">
        <v>338</v>
      </c>
      <c r="C6" t="s">
        <v>342</v>
      </c>
      <c r="I6" t="s">
        <v>339</v>
      </c>
      <c r="J6" t="s">
        <v>340</v>
      </c>
      <c r="Z6" t="s">
        <v>43</v>
      </c>
      <c r="AA6" t="s">
        <v>341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>
      <selection activeCell="A26" sqref="A26"/>
    </sheetView>
  </sheetViews>
  <sheetFormatPr baseColWidth="10" defaultRowHeight="15" x14ac:dyDescent="0"/>
  <cols>
    <col min="1" max="1" width="18" customWidth="1"/>
    <col min="2" max="2" width="5.5" customWidth="1"/>
    <col min="3" max="17" width="4.83203125" customWidth="1"/>
  </cols>
  <sheetData>
    <row r="1" spans="1:17">
      <c r="A1" s="24" t="s">
        <v>344</v>
      </c>
      <c r="B1" s="163" t="s">
        <v>359</v>
      </c>
      <c r="C1" s="163" t="s">
        <v>345</v>
      </c>
      <c r="D1" s="163" t="s">
        <v>346</v>
      </c>
      <c r="E1" s="163" t="s">
        <v>347</v>
      </c>
      <c r="F1" s="163" t="s">
        <v>348</v>
      </c>
      <c r="G1" s="163" t="s">
        <v>349</v>
      </c>
      <c r="H1" s="163" t="s">
        <v>350</v>
      </c>
      <c r="I1" s="163" t="s">
        <v>351</v>
      </c>
      <c r="J1" s="163" t="s">
        <v>352</v>
      </c>
      <c r="K1" s="163" t="s">
        <v>353</v>
      </c>
      <c r="L1" s="163" t="s">
        <v>369</v>
      </c>
      <c r="M1" s="163" t="s">
        <v>354</v>
      </c>
      <c r="N1" s="163" t="s">
        <v>355</v>
      </c>
      <c r="O1" s="163" t="s">
        <v>356</v>
      </c>
      <c r="P1" s="163" t="s">
        <v>357</v>
      </c>
      <c r="Q1" s="164" t="s">
        <v>358</v>
      </c>
    </row>
    <row r="2" spans="1:17">
      <c r="A2" s="161">
        <v>0</v>
      </c>
      <c r="B2" s="84" t="s">
        <v>17</v>
      </c>
      <c r="C2" s="84" t="s">
        <v>18</v>
      </c>
      <c r="D2" s="84" t="s">
        <v>41</v>
      </c>
      <c r="E2" s="84" t="s">
        <v>11</v>
      </c>
      <c r="F2" s="84" t="s">
        <v>43</v>
      </c>
      <c r="G2" s="84" t="s">
        <v>42</v>
      </c>
      <c r="H2" s="84" t="s">
        <v>14</v>
      </c>
      <c r="I2" s="84" t="s">
        <v>360</v>
      </c>
      <c r="J2" s="84" t="s">
        <v>300</v>
      </c>
      <c r="K2" s="84" t="s">
        <v>12</v>
      </c>
      <c r="L2" s="84" t="s">
        <v>13</v>
      </c>
      <c r="M2" s="84" t="s">
        <v>361</v>
      </c>
      <c r="N2" s="84" t="s">
        <v>339</v>
      </c>
      <c r="O2" s="84" t="s">
        <v>362</v>
      </c>
      <c r="P2" s="84" t="s">
        <v>363</v>
      </c>
      <c r="Q2" s="120" t="s">
        <v>364</v>
      </c>
    </row>
    <row r="3" spans="1:17" ht="16" thickBot="1">
      <c r="A3" s="162">
        <v>1</v>
      </c>
      <c r="B3" s="159" t="s">
        <v>4</v>
      </c>
      <c r="C3" s="159" t="s">
        <v>2</v>
      </c>
      <c r="D3" s="159" t="s">
        <v>3</v>
      </c>
      <c r="E3" s="159" t="s">
        <v>365</v>
      </c>
      <c r="F3" s="159" t="s">
        <v>366</v>
      </c>
      <c r="G3" s="159" t="s">
        <v>338</v>
      </c>
      <c r="H3" s="159" t="s">
        <v>373</v>
      </c>
      <c r="I3" s="159" t="s">
        <v>132</v>
      </c>
      <c r="J3" s="159" t="s">
        <v>367</v>
      </c>
      <c r="K3" s="159" t="s">
        <v>150</v>
      </c>
      <c r="L3" s="159" t="s">
        <v>372</v>
      </c>
      <c r="M3" s="159" t="s">
        <v>368</v>
      </c>
      <c r="N3" s="159"/>
      <c r="O3" s="159"/>
      <c r="P3" s="159"/>
      <c r="Q3" s="160"/>
    </row>
    <row r="4" spans="1:17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16" thickBot="1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>
      <c r="A6" s="50" t="s">
        <v>370</v>
      </c>
      <c r="B6" s="156">
        <v>0</v>
      </c>
      <c r="C6" s="157">
        <v>1</v>
      </c>
      <c r="D6" s="157">
        <v>2</v>
      </c>
      <c r="E6" s="157">
        <v>3</v>
      </c>
      <c r="F6" s="157">
        <v>4</v>
      </c>
      <c r="G6" s="157">
        <v>5</v>
      </c>
      <c r="H6" s="157">
        <v>6</v>
      </c>
      <c r="I6" s="157">
        <v>7</v>
      </c>
      <c r="J6" s="157">
        <v>8</v>
      </c>
      <c r="K6" s="157">
        <v>9</v>
      </c>
      <c r="L6" s="157" t="s">
        <v>17</v>
      </c>
      <c r="M6" s="157" t="s">
        <v>18</v>
      </c>
      <c r="N6" s="157" t="s">
        <v>41</v>
      </c>
      <c r="O6" s="157" t="s">
        <v>11</v>
      </c>
      <c r="P6" s="157" t="s">
        <v>43</v>
      </c>
      <c r="Q6" s="158" t="s">
        <v>42</v>
      </c>
    </row>
    <row r="7" spans="1:17" ht="16" thickBot="1">
      <c r="A7" s="154" t="s">
        <v>371</v>
      </c>
      <c r="B7" s="146">
        <v>4</v>
      </c>
      <c r="C7" s="147" t="s">
        <v>17</v>
      </c>
      <c r="D7" s="147" t="s">
        <v>13</v>
      </c>
      <c r="E7" s="147" t="s">
        <v>150</v>
      </c>
      <c r="F7" s="147">
        <v>5</v>
      </c>
      <c r="G7" s="147" t="s">
        <v>361</v>
      </c>
      <c r="H7" s="147" t="s">
        <v>339</v>
      </c>
      <c r="I7" s="147" t="s">
        <v>362</v>
      </c>
      <c r="J7" s="147" t="s">
        <v>363</v>
      </c>
      <c r="K7" s="147" t="s">
        <v>364</v>
      </c>
      <c r="L7" s="147" t="s">
        <v>14</v>
      </c>
      <c r="M7" s="147" t="s">
        <v>360</v>
      </c>
      <c r="N7" s="147" t="s">
        <v>300</v>
      </c>
      <c r="O7" s="147" t="s">
        <v>12</v>
      </c>
      <c r="P7" s="147">
        <v>7</v>
      </c>
      <c r="Q7" s="155">
        <v>3</v>
      </c>
    </row>
    <row r="8" spans="1:17" ht="16" thickBot="1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>
      <c r="A9" s="50" t="s">
        <v>370</v>
      </c>
      <c r="B9" s="156" t="s">
        <v>14</v>
      </c>
      <c r="C9" s="157" t="s">
        <v>360</v>
      </c>
      <c r="D9" s="157" t="s">
        <v>300</v>
      </c>
      <c r="E9" s="157" t="s">
        <v>12</v>
      </c>
      <c r="F9" s="157" t="s">
        <v>13</v>
      </c>
      <c r="G9" s="157" t="s">
        <v>361</v>
      </c>
      <c r="H9" s="157" t="s">
        <v>339</v>
      </c>
      <c r="I9" s="157" t="s">
        <v>362</v>
      </c>
      <c r="J9" s="157" t="s">
        <v>363</v>
      </c>
      <c r="K9" s="157" t="s">
        <v>364</v>
      </c>
      <c r="L9" s="157" t="s">
        <v>4</v>
      </c>
      <c r="M9" s="157" t="s">
        <v>2</v>
      </c>
      <c r="N9" s="157" t="s">
        <v>3</v>
      </c>
      <c r="O9" s="157" t="s">
        <v>365</v>
      </c>
      <c r="P9" s="157" t="s">
        <v>366</v>
      </c>
      <c r="Q9" s="158" t="s">
        <v>338</v>
      </c>
    </row>
    <row r="10" spans="1:17" ht="16" thickBot="1">
      <c r="A10" s="154" t="s">
        <v>371</v>
      </c>
      <c r="B10" s="146">
        <v>2</v>
      </c>
      <c r="C10" s="147">
        <v>0</v>
      </c>
      <c r="D10" s="147">
        <v>1</v>
      </c>
      <c r="E10" s="147" t="s">
        <v>367</v>
      </c>
      <c r="F10" s="147" t="s">
        <v>132</v>
      </c>
      <c r="G10" s="147" t="s">
        <v>338</v>
      </c>
      <c r="H10" s="147" t="s">
        <v>366</v>
      </c>
      <c r="I10" s="147" t="s">
        <v>365</v>
      </c>
      <c r="J10" s="147" t="s">
        <v>3</v>
      </c>
      <c r="K10" s="147" t="s">
        <v>2</v>
      </c>
      <c r="L10" s="147">
        <v>6</v>
      </c>
      <c r="M10" s="147" t="s">
        <v>4</v>
      </c>
      <c r="N10" s="147" t="s">
        <v>42</v>
      </c>
      <c r="O10" s="147" t="s">
        <v>43</v>
      </c>
      <c r="P10" s="147" t="s">
        <v>11</v>
      </c>
      <c r="Q10" s="155" t="s">
        <v>41</v>
      </c>
    </row>
    <row r="11" spans="1:17" ht="16" thickBot="1">
      <c r="A11" s="22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>
      <c r="A12" s="50" t="s">
        <v>370</v>
      </c>
      <c r="B12" s="156" t="s">
        <v>132</v>
      </c>
      <c r="C12" s="157" t="s">
        <v>367</v>
      </c>
      <c r="D12" s="157" t="s">
        <v>150</v>
      </c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8"/>
    </row>
    <row r="13" spans="1:17" ht="16" thickBot="1">
      <c r="A13" s="154" t="s">
        <v>371</v>
      </c>
      <c r="B13" s="146" t="s">
        <v>18</v>
      </c>
      <c r="C13" s="147">
        <v>9</v>
      </c>
      <c r="D13" s="147">
        <v>8</v>
      </c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55"/>
    </row>
    <row r="14" spans="1:17">
      <c r="A14" s="22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7">
      <c r="A15" s="22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 ht="16" thickBot="1">
      <c r="A16" s="22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1:17">
      <c r="A17" s="50" t="s">
        <v>370</v>
      </c>
      <c r="B17" s="165" t="s">
        <v>17</v>
      </c>
      <c r="C17" s="166" t="s">
        <v>18</v>
      </c>
      <c r="D17" s="166" t="s">
        <v>41</v>
      </c>
      <c r="E17" s="166" t="s">
        <v>11</v>
      </c>
      <c r="F17" s="166" t="s">
        <v>43</v>
      </c>
      <c r="G17" s="166" t="s">
        <v>42</v>
      </c>
      <c r="H17" s="166" t="s">
        <v>14</v>
      </c>
      <c r="I17" s="166" t="s">
        <v>360</v>
      </c>
      <c r="J17" s="166" t="s">
        <v>300</v>
      </c>
      <c r="K17" s="166" t="s">
        <v>12</v>
      </c>
      <c r="L17" s="166" t="s">
        <v>13</v>
      </c>
      <c r="M17" s="166" t="s">
        <v>361</v>
      </c>
      <c r="N17" s="166" t="s">
        <v>339</v>
      </c>
      <c r="O17" s="166" t="s">
        <v>362</v>
      </c>
      <c r="P17" s="166" t="s">
        <v>363</v>
      </c>
      <c r="Q17" s="167" t="s">
        <v>364</v>
      </c>
    </row>
    <row r="18" spans="1:17" ht="16" thickBot="1">
      <c r="A18" s="154" t="s">
        <v>371</v>
      </c>
      <c r="B18" s="148" t="s">
        <v>4</v>
      </c>
      <c r="C18" s="149" t="s">
        <v>150</v>
      </c>
      <c r="D18" s="149" t="s">
        <v>3</v>
      </c>
      <c r="E18" s="149" t="s">
        <v>17</v>
      </c>
      <c r="F18" s="149" t="s">
        <v>366</v>
      </c>
      <c r="G18" s="149" t="s">
        <v>41</v>
      </c>
      <c r="H18" s="149" t="s">
        <v>18</v>
      </c>
      <c r="I18" s="149" t="s">
        <v>300</v>
      </c>
      <c r="J18" s="149" t="s">
        <v>367</v>
      </c>
      <c r="K18" s="149" t="s">
        <v>11</v>
      </c>
      <c r="L18" s="149" t="s">
        <v>338</v>
      </c>
      <c r="M18" s="149" t="s">
        <v>2</v>
      </c>
      <c r="N18" s="149" t="s">
        <v>368</v>
      </c>
      <c r="O18" s="149"/>
      <c r="P18" s="149" t="s">
        <v>43</v>
      </c>
      <c r="Q18" s="155" t="s">
        <v>42</v>
      </c>
    </row>
    <row r="19" spans="1:17" ht="16" thickBot="1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1:17">
      <c r="A20" s="50" t="s">
        <v>370</v>
      </c>
      <c r="B20" s="165" t="s">
        <v>4</v>
      </c>
      <c r="C20" s="166" t="s">
        <v>2</v>
      </c>
      <c r="D20" s="166" t="s">
        <v>3</v>
      </c>
      <c r="E20" s="166" t="s">
        <v>365</v>
      </c>
      <c r="F20" s="166" t="s">
        <v>366</v>
      </c>
      <c r="G20" s="166" t="s">
        <v>338</v>
      </c>
      <c r="H20" s="166" t="s">
        <v>373</v>
      </c>
      <c r="I20" s="166" t="s">
        <v>132</v>
      </c>
      <c r="J20" s="166" t="s">
        <v>367</v>
      </c>
      <c r="K20" s="166" t="s">
        <v>150</v>
      </c>
      <c r="L20" s="166"/>
      <c r="M20" s="166" t="s">
        <v>368</v>
      </c>
      <c r="N20" s="166"/>
      <c r="O20" s="166"/>
      <c r="P20" s="166"/>
      <c r="Q20" s="167"/>
    </row>
    <row r="21" spans="1:17" ht="16" thickBot="1">
      <c r="A21" s="154" t="s">
        <v>371</v>
      </c>
      <c r="B21" s="148" t="s">
        <v>14</v>
      </c>
      <c r="C21" s="149" t="s">
        <v>365</v>
      </c>
      <c r="D21" s="149" t="s">
        <v>373</v>
      </c>
      <c r="E21" s="149" t="s">
        <v>132</v>
      </c>
      <c r="F21" s="149" t="s">
        <v>360</v>
      </c>
      <c r="G21" s="149" t="s">
        <v>339</v>
      </c>
      <c r="H21" s="149" t="s">
        <v>13</v>
      </c>
      <c r="I21" s="149" t="s">
        <v>12</v>
      </c>
      <c r="J21" s="149" t="s">
        <v>363</v>
      </c>
      <c r="K21" s="149" t="s">
        <v>362</v>
      </c>
      <c r="L21" s="149" t="s">
        <v>361</v>
      </c>
      <c r="M21" s="149" t="s">
        <v>364</v>
      </c>
      <c r="N21" s="149"/>
      <c r="O21" s="149"/>
      <c r="P21" s="149"/>
      <c r="Q21" s="155"/>
    </row>
    <row r="24" spans="1:17">
      <c r="A24">
        <f>128/4</f>
        <v>32</v>
      </c>
    </row>
    <row r="25" spans="1:17">
      <c r="A25">
        <f>160/4</f>
        <v>40</v>
      </c>
    </row>
  </sheetData>
  <phoneticPr fontId="4" type="noConversion"/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H33" sqref="H33"/>
    </sheetView>
  </sheetViews>
  <sheetFormatPr baseColWidth="10" defaultRowHeight="15" x14ac:dyDescent="0"/>
  <cols>
    <col min="2" max="17" width="10.83203125" style="9"/>
  </cols>
  <sheetData>
    <row r="1" spans="1:17">
      <c r="A1" s="219" t="s">
        <v>381</v>
      </c>
      <c r="B1" s="224"/>
      <c r="C1" s="217"/>
      <c r="D1" s="217"/>
      <c r="E1" s="217" t="s">
        <v>384</v>
      </c>
      <c r="F1" s="217" t="s">
        <v>384</v>
      </c>
      <c r="G1" s="217" t="s">
        <v>384</v>
      </c>
      <c r="H1" s="218" t="s">
        <v>384</v>
      </c>
      <c r="I1" s="217" t="s">
        <v>387</v>
      </c>
      <c r="J1" s="217" t="s">
        <v>387</v>
      </c>
      <c r="K1" s="217" t="s">
        <v>387</v>
      </c>
      <c r="L1" s="217"/>
      <c r="M1" s="217"/>
      <c r="N1" s="217"/>
      <c r="O1" s="217"/>
      <c r="P1" s="217"/>
      <c r="Q1" s="218"/>
    </row>
    <row r="2" spans="1:17">
      <c r="A2" s="220" t="s">
        <v>382</v>
      </c>
      <c r="B2" s="225"/>
      <c r="C2" s="208"/>
      <c r="D2" s="208" t="s">
        <v>384</v>
      </c>
      <c r="E2" s="208"/>
      <c r="F2" s="208"/>
      <c r="G2" s="208"/>
      <c r="H2" s="208" t="s">
        <v>386</v>
      </c>
      <c r="I2" s="208"/>
      <c r="J2" s="208"/>
      <c r="K2" s="208"/>
      <c r="L2" s="208"/>
      <c r="M2" s="208"/>
      <c r="N2" s="208"/>
      <c r="O2" s="208"/>
      <c r="P2" s="208"/>
      <c r="Q2" s="214"/>
    </row>
    <row r="3" spans="1:17">
      <c r="A3" s="221" t="s">
        <v>380</v>
      </c>
      <c r="B3" s="226"/>
      <c r="C3" s="206"/>
      <c r="D3" s="206" t="s">
        <v>384</v>
      </c>
      <c r="E3" s="206"/>
      <c r="F3" s="206"/>
      <c r="G3" s="206"/>
      <c r="H3" s="206" t="s">
        <v>386</v>
      </c>
      <c r="I3" s="206"/>
      <c r="J3" s="206"/>
      <c r="K3" s="206"/>
      <c r="L3" s="206"/>
      <c r="M3" s="206"/>
      <c r="N3" s="206"/>
      <c r="O3" s="206"/>
      <c r="P3" s="206"/>
      <c r="Q3" s="213"/>
    </row>
    <row r="4" spans="1:17">
      <c r="A4" s="221" t="s">
        <v>389</v>
      </c>
      <c r="B4" s="226"/>
      <c r="C4" s="206"/>
      <c r="D4" s="206"/>
      <c r="E4" s="206"/>
      <c r="F4" s="206"/>
      <c r="G4" s="206"/>
      <c r="H4" s="206"/>
      <c r="I4" s="206"/>
      <c r="J4" s="206"/>
      <c r="K4" s="206"/>
      <c r="L4" s="206" t="s">
        <v>387</v>
      </c>
      <c r="M4" s="206"/>
      <c r="N4" s="206"/>
      <c r="O4" s="206"/>
      <c r="P4" s="206"/>
      <c r="Q4" s="213"/>
    </row>
    <row r="5" spans="1:17">
      <c r="A5" s="221" t="s">
        <v>379</v>
      </c>
      <c r="B5" s="226"/>
      <c r="C5" s="206"/>
      <c r="D5" s="206"/>
      <c r="E5" s="206"/>
      <c r="F5" s="206"/>
      <c r="G5" s="206"/>
      <c r="H5" s="206"/>
      <c r="I5" s="206"/>
      <c r="J5" s="206"/>
      <c r="K5" s="206" t="s">
        <v>387</v>
      </c>
      <c r="L5" s="206"/>
      <c r="M5" s="206"/>
      <c r="N5" s="206"/>
      <c r="O5" s="206"/>
      <c r="P5" s="206"/>
      <c r="Q5" s="213"/>
    </row>
    <row r="6" spans="1:17">
      <c r="A6" s="221" t="s">
        <v>378</v>
      </c>
      <c r="B6" s="226"/>
      <c r="C6" s="206">
        <v>0</v>
      </c>
      <c r="D6" s="206"/>
      <c r="E6" s="206"/>
      <c r="F6" s="206"/>
      <c r="G6" s="206">
        <v>1</v>
      </c>
      <c r="H6" s="206"/>
      <c r="I6" s="206"/>
      <c r="J6" s="206"/>
      <c r="K6" s="206">
        <v>2</v>
      </c>
      <c r="L6" s="206"/>
      <c r="M6" s="206"/>
      <c r="N6" s="206"/>
      <c r="O6" s="206"/>
      <c r="P6" s="206"/>
      <c r="Q6" s="213"/>
    </row>
    <row r="7" spans="1:17">
      <c r="A7" s="222" t="s">
        <v>377</v>
      </c>
      <c r="B7" s="227"/>
      <c r="C7" s="210">
        <v>0</v>
      </c>
      <c r="D7" s="210"/>
      <c r="E7" s="210"/>
      <c r="F7" s="210"/>
      <c r="G7" s="210">
        <v>1</v>
      </c>
      <c r="H7" s="210"/>
      <c r="I7" s="210"/>
      <c r="J7" s="210"/>
      <c r="K7" s="210">
        <v>2</v>
      </c>
      <c r="L7" s="210"/>
      <c r="M7" s="210"/>
      <c r="N7" s="210"/>
      <c r="O7" s="210"/>
      <c r="P7" s="210"/>
      <c r="Q7" s="215"/>
    </row>
    <row r="8" spans="1:17">
      <c r="A8" s="222" t="s">
        <v>376</v>
      </c>
      <c r="B8" s="227"/>
      <c r="C8" s="210" t="s">
        <v>383</v>
      </c>
      <c r="D8" s="210"/>
      <c r="E8" s="210"/>
      <c r="F8" s="210"/>
      <c r="G8" s="210" t="s">
        <v>385</v>
      </c>
      <c r="H8" s="210"/>
      <c r="I8" s="210"/>
      <c r="J8" s="210"/>
      <c r="K8" s="210" t="s">
        <v>388</v>
      </c>
      <c r="L8" s="210"/>
      <c r="M8" s="210"/>
      <c r="N8" s="210"/>
      <c r="O8" s="210"/>
      <c r="P8" s="210"/>
      <c r="Q8" s="215"/>
    </row>
    <row r="9" spans="1:17">
      <c r="A9" s="223" t="s">
        <v>375</v>
      </c>
      <c r="B9" s="228"/>
      <c r="C9" s="107" t="s">
        <v>383</v>
      </c>
      <c r="D9" s="107"/>
      <c r="E9" s="107"/>
      <c r="F9" s="107"/>
      <c r="G9" s="107" t="s">
        <v>385</v>
      </c>
      <c r="H9" s="107"/>
      <c r="I9" s="107"/>
      <c r="J9" s="107"/>
      <c r="K9" s="107" t="s">
        <v>388</v>
      </c>
      <c r="L9" s="107"/>
      <c r="M9" s="107"/>
      <c r="N9" s="107"/>
      <c r="O9" s="107"/>
      <c r="P9" s="107"/>
      <c r="Q9" s="216"/>
    </row>
    <row r="10" spans="1:17">
      <c r="A10" s="223" t="s">
        <v>172</v>
      </c>
      <c r="B10" s="228">
        <v>0</v>
      </c>
      <c r="C10" s="107"/>
      <c r="D10" s="107"/>
      <c r="E10" s="107"/>
      <c r="F10" s="107">
        <v>1</v>
      </c>
      <c r="G10" s="107"/>
      <c r="H10" s="107"/>
      <c r="I10" s="107"/>
      <c r="J10" s="107">
        <v>2</v>
      </c>
      <c r="K10" s="107"/>
      <c r="L10" s="107"/>
      <c r="M10" s="107"/>
      <c r="N10" s="107"/>
      <c r="O10" s="107"/>
      <c r="P10" s="107"/>
      <c r="Q10" s="216"/>
    </row>
    <row r="11" spans="1:17" ht="16" thickBot="1">
      <c r="A11" s="88" t="s">
        <v>374</v>
      </c>
      <c r="B11" s="15">
        <v>0</v>
      </c>
      <c r="C11" s="16">
        <v>1</v>
      </c>
      <c r="D11" s="16">
        <v>2</v>
      </c>
      <c r="E11" s="16">
        <v>3</v>
      </c>
      <c r="F11" s="16">
        <v>4</v>
      </c>
      <c r="G11" s="16">
        <v>5</v>
      </c>
      <c r="H11" s="16">
        <v>6</v>
      </c>
      <c r="I11" s="16">
        <v>7</v>
      </c>
      <c r="J11" s="16">
        <v>8</v>
      </c>
      <c r="K11" s="16">
        <v>9</v>
      </c>
      <c r="L11" s="16">
        <v>10</v>
      </c>
      <c r="M11" s="16">
        <v>11</v>
      </c>
      <c r="N11" s="16">
        <v>12</v>
      </c>
      <c r="O11" s="16">
        <v>13</v>
      </c>
      <c r="P11" s="16">
        <v>14</v>
      </c>
      <c r="Q11" s="11">
        <v>15</v>
      </c>
    </row>
    <row r="12" spans="1:17">
      <c r="B12" s="229"/>
      <c r="C12" s="229"/>
      <c r="D12" s="229"/>
      <c r="E12" s="229"/>
      <c r="F12" s="230"/>
      <c r="G12" s="230"/>
      <c r="H12" s="230"/>
      <c r="I12" s="230"/>
      <c r="J12" s="231"/>
      <c r="K12" s="231"/>
      <c r="L12" s="23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N20" sqref="N20"/>
    </sheetView>
  </sheetViews>
  <sheetFormatPr baseColWidth="10" defaultRowHeight="15" x14ac:dyDescent="0"/>
  <cols>
    <col min="2" max="17" width="10.83203125" style="9"/>
  </cols>
  <sheetData>
    <row r="1" spans="1:17">
      <c r="A1" s="219" t="s">
        <v>381</v>
      </c>
      <c r="B1" s="224"/>
      <c r="C1" s="217"/>
      <c r="D1" s="217"/>
      <c r="E1" s="217" t="s">
        <v>384</v>
      </c>
      <c r="F1" s="217" t="s">
        <v>384</v>
      </c>
      <c r="G1" s="217" t="s">
        <v>384</v>
      </c>
      <c r="H1" s="218" t="s">
        <v>384</v>
      </c>
      <c r="I1" s="217" t="s">
        <v>387</v>
      </c>
      <c r="J1" s="217" t="s">
        <v>387</v>
      </c>
      <c r="K1" s="217" t="s">
        <v>387</v>
      </c>
      <c r="L1" s="217"/>
      <c r="M1" s="217"/>
      <c r="N1" s="217"/>
      <c r="O1" s="217"/>
      <c r="P1" s="217"/>
      <c r="Q1" s="218"/>
    </row>
    <row r="2" spans="1:17">
      <c r="A2" s="220" t="s">
        <v>382</v>
      </c>
      <c r="B2" s="225"/>
      <c r="C2" s="208"/>
      <c r="D2" s="208" t="s">
        <v>384</v>
      </c>
      <c r="E2" s="208"/>
      <c r="F2" s="208"/>
      <c r="G2" s="208"/>
      <c r="H2" s="208" t="s">
        <v>386</v>
      </c>
      <c r="I2" s="208"/>
      <c r="J2" s="208"/>
      <c r="K2" s="208"/>
      <c r="L2" s="208"/>
      <c r="M2" s="208"/>
      <c r="N2" s="208"/>
      <c r="O2" s="208"/>
      <c r="P2" s="208"/>
      <c r="Q2" s="214"/>
    </row>
    <row r="3" spans="1:17">
      <c r="A3" s="221" t="s">
        <v>380</v>
      </c>
      <c r="B3" s="226"/>
      <c r="C3" s="206"/>
      <c r="D3" s="206" t="s">
        <v>384</v>
      </c>
      <c r="E3" s="206"/>
      <c r="F3" s="206"/>
      <c r="G3" s="206"/>
      <c r="H3" s="206" t="s">
        <v>386</v>
      </c>
      <c r="I3" s="206"/>
      <c r="J3" s="206"/>
      <c r="K3" s="206"/>
      <c r="L3" s="206"/>
      <c r="M3" s="206"/>
      <c r="N3" s="206"/>
      <c r="O3" s="206"/>
      <c r="P3" s="206"/>
      <c r="Q3" s="213"/>
    </row>
    <row r="4" spans="1:17">
      <c r="A4" s="221" t="s">
        <v>389</v>
      </c>
      <c r="B4" s="226"/>
      <c r="C4" s="206"/>
      <c r="D4" s="206"/>
      <c r="E4" s="206"/>
      <c r="F4" s="206"/>
      <c r="G4" s="206"/>
      <c r="H4" s="206"/>
      <c r="I4" s="206"/>
      <c r="J4" s="206"/>
      <c r="K4" s="206"/>
      <c r="L4" s="206" t="s">
        <v>387</v>
      </c>
      <c r="M4" s="206"/>
      <c r="N4" s="206"/>
      <c r="O4" s="206"/>
      <c r="P4" s="206"/>
      <c r="Q4" s="213"/>
    </row>
    <row r="5" spans="1:17">
      <c r="A5" s="221" t="s">
        <v>379</v>
      </c>
      <c r="B5" s="226"/>
      <c r="C5" s="206"/>
      <c r="D5" s="206"/>
      <c r="E5" s="206"/>
      <c r="F5" s="206"/>
      <c r="G5" s="206"/>
      <c r="H5" s="206"/>
      <c r="I5" s="206"/>
      <c r="J5" s="206"/>
      <c r="K5" s="206" t="s">
        <v>387</v>
      </c>
      <c r="L5" s="206"/>
      <c r="M5" s="206"/>
      <c r="N5" s="206"/>
      <c r="O5" s="206"/>
      <c r="P5" s="206"/>
      <c r="Q5" s="213"/>
    </row>
    <row r="6" spans="1:17">
      <c r="A6" s="221" t="s">
        <v>378</v>
      </c>
      <c r="B6" s="226"/>
      <c r="C6" s="206">
        <v>0</v>
      </c>
      <c r="D6" s="206"/>
      <c r="E6" s="206"/>
      <c r="F6" s="206"/>
      <c r="G6" s="206">
        <v>1</v>
      </c>
      <c r="H6" s="206"/>
      <c r="I6" s="206"/>
      <c r="J6" s="206"/>
      <c r="K6" s="206">
        <v>2</v>
      </c>
      <c r="L6" s="206"/>
      <c r="M6" s="206"/>
      <c r="N6" s="206"/>
      <c r="O6" s="206"/>
      <c r="P6" s="206"/>
      <c r="Q6" s="213"/>
    </row>
    <row r="7" spans="1:17">
      <c r="A7" s="222" t="s">
        <v>377</v>
      </c>
      <c r="B7" s="227"/>
      <c r="C7" s="210">
        <v>0</v>
      </c>
      <c r="D7" s="210"/>
      <c r="E7" s="210"/>
      <c r="F7" s="210"/>
      <c r="G7" s="210">
        <v>1</v>
      </c>
      <c r="H7" s="210"/>
      <c r="I7" s="210"/>
      <c r="J7" s="210"/>
      <c r="K7" s="210">
        <v>2</v>
      </c>
      <c r="L7" s="210"/>
      <c r="M7" s="210"/>
      <c r="N7" s="210"/>
      <c r="O7" s="210"/>
      <c r="P7" s="210"/>
      <c r="Q7" s="215"/>
    </row>
    <row r="8" spans="1:17">
      <c r="A8" s="222" t="s">
        <v>376</v>
      </c>
      <c r="B8" s="227"/>
      <c r="C8" s="210" t="s">
        <v>383</v>
      </c>
      <c r="D8" s="210"/>
      <c r="E8" s="210"/>
      <c r="F8" s="210"/>
      <c r="G8" s="210" t="s">
        <v>385</v>
      </c>
      <c r="H8" s="210"/>
      <c r="I8" s="210"/>
      <c r="J8" s="210"/>
      <c r="K8" s="210" t="s">
        <v>388</v>
      </c>
      <c r="L8" s="210"/>
      <c r="M8" s="210"/>
      <c r="N8" s="210"/>
      <c r="O8" s="210"/>
      <c r="P8" s="210"/>
      <c r="Q8" s="215"/>
    </row>
    <row r="9" spans="1:17">
      <c r="A9" s="223" t="s">
        <v>375</v>
      </c>
      <c r="B9" s="228"/>
      <c r="C9" s="107" t="s">
        <v>383</v>
      </c>
      <c r="D9" s="107"/>
      <c r="E9" s="107"/>
      <c r="F9" s="107"/>
      <c r="G9" s="107" t="s">
        <v>385</v>
      </c>
      <c r="H9" s="107"/>
      <c r="I9" s="107"/>
      <c r="J9" s="107"/>
      <c r="K9" s="107" t="s">
        <v>388</v>
      </c>
      <c r="L9" s="107"/>
      <c r="M9" s="107"/>
      <c r="N9" s="107"/>
      <c r="O9" s="107"/>
      <c r="P9" s="107"/>
      <c r="Q9" s="216"/>
    </row>
    <row r="10" spans="1:17">
      <c r="A10" s="223" t="s">
        <v>172</v>
      </c>
      <c r="B10" s="228">
        <v>0</v>
      </c>
      <c r="C10" s="107"/>
      <c r="D10" s="107"/>
      <c r="E10" s="107"/>
      <c r="F10" s="107">
        <v>1</v>
      </c>
      <c r="G10" s="107"/>
      <c r="H10" s="107"/>
      <c r="I10" s="107"/>
      <c r="J10" s="107">
        <v>2</v>
      </c>
      <c r="K10" s="107"/>
      <c r="L10" s="107"/>
      <c r="M10" s="107"/>
      <c r="N10" s="107"/>
      <c r="O10" s="107"/>
      <c r="P10" s="107"/>
      <c r="Q10" s="216"/>
    </row>
    <row r="11" spans="1:17" ht="16" thickBot="1">
      <c r="A11" s="88" t="s">
        <v>374</v>
      </c>
      <c r="B11" s="15">
        <v>0</v>
      </c>
      <c r="C11" s="16">
        <v>1</v>
      </c>
      <c r="D11" s="16">
        <v>2</v>
      </c>
      <c r="E11" s="16">
        <v>3</v>
      </c>
      <c r="F11" s="16">
        <v>4</v>
      </c>
      <c r="G11" s="16">
        <v>5</v>
      </c>
      <c r="H11" s="16">
        <v>6</v>
      </c>
      <c r="I11" s="16">
        <v>7</v>
      </c>
      <c r="J11" s="16">
        <v>8</v>
      </c>
      <c r="K11" s="16">
        <v>9</v>
      </c>
      <c r="L11" s="16">
        <v>10</v>
      </c>
      <c r="M11" s="16">
        <v>11</v>
      </c>
      <c r="N11" s="16">
        <v>12</v>
      </c>
      <c r="O11" s="16">
        <v>13</v>
      </c>
      <c r="P11" s="16">
        <v>14</v>
      </c>
      <c r="Q11" s="11">
        <v>15</v>
      </c>
    </row>
    <row r="12" spans="1:17">
      <c r="B12" s="229"/>
      <c r="C12" s="229"/>
      <c r="D12" s="229"/>
      <c r="E12" s="229"/>
      <c r="F12" s="230"/>
      <c r="G12" s="230"/>
      <c r="H12" s="230"/>
      <c r="I12" s="230"/>
      <c r="J12" s="231"/>
      <c r="K12" s="231"/>
      <c r="L12" s="231"/>
    </row>
    <row r="14" spans="1:17" ht="16" thickBot="1"/>
    <row r="15" spans="1:17">
      <c r="A15" s="219" t="s">
        <v>381</v>
      </c>
      <c r="B15" s="224"/>
      <c r="C15" s="217"/>
      <c r="D15" s="217"/>
      <c r="E15" s="217" t="s">
        <v>384</v>
      </c>
      <c r="F15" s="217" t="s">
        <v>387</v>
      </c>
      <c r="G15" s="217" t="s">
        <v>387</v>
      </c>
      <c r="H15" s="233"/>
      <c r="I15" s="84"/>
      <c r="J15" s="84" t="s">
        <v>392</v>
      </c>
      <c r="K15" s="84" t="s">
        <v>383</v>
      </c>
      <c r="L15" s="84"/>
      <c r="M15" s="9" t="s">
        <v>393</v>
      </c>
      <c r="N15" s="9" t="s">
        <v>394</v>
      </c>
    </row>
    <row r="16" spans="1:17">
      <c r="A16" s="220" t="s">
        <v>382</v>
      </c>
      <c r="B16" s="225"/>
      <c r="C16" s="208"/>
      <c r="D16" s="208" t="s">
        <v>384</v>
      </c>
      <c r="E16" s="208" t="s">
        <v>386</v>
      </c>
      <c r="F16" s="208"/>
      <c r="G16" s="208"/>
      <c r="H16" s="209"/>
      <c r="I16" s="84"/>
      <c r="J16" s="84"/>
      <c r="K16" s="84" t="s">
        <v>385</v>
      </c>
      <c r="L16" s="84"/>
      <c r="N16" s="9" t="s">
        <v>396</v>
      </c>
    </row>
    <row r="17" spans="1:14">
      <c r="A17" s="221" t="s">
        <v>380</v>
      </c>
      <c r="B17" s="226"/>
      <c r="C17" s="206"/>
      <c r="D17" s="206" t="s">
        <v>384</v>
      </c>
      <c r="E17" s="206" t="s">
        <v>386</v>
      </c>
      <c r="F17" s="206"/>
      <c r="G17" s="206"/>
      <c r="I17" s="84"/>
      <c r="J17" s="84"/>
      <c r="K17" s="84" t="s">
        <v>388</v>
      </c>
      <c r="L17" s="84"/>
      <c r="N17" s="9" t="s">
        <v>395</v>
      </c>
    </row>
    <row r="18" spans="1:14">
      <c r="A18" s="221" t="s">
        <v>389</v>
      </c>
      <c r="B18" s="226"/>
      <c r="C18" s="206"/>
      <c r="D18" s="206"/>
      <c r="F18" s="206"/>
      <c r="G18" s="206" t="s">
        <v>387</v>
      </c>
      <c r="H18" s="207"/>
      <c r="I18" s="84"/>
      <c r="J18" s="84"/>
      <c r="K18" s="84"/>
      <c r="L18" s="84"/>
      <c r="N18" s="9" t="s">
        <v>397</v>
      </c>
    </row>
    <row r="19" spans="1:14">
      <c r="A19" s="221" t="s">
        <v>379</v>
      </c>
      <c r="B19" s="226"/>
      <c r="C19" s="206"/>
      <c r="D19" s="206"/>
      <c r="F19" s="206" t="s">
        <v>387</v>
      </c>
      <c r="G19" s="206"/>
      <c r="H19" s="207"/>
      <c r="I19" s="84"/>
      <c r="J19" s="84"/>
      <c r="K19" s="84"/>
      <c r="L19" s="84"/>
      <c r="N19" s="9" t="s">
        <v>396</v>
      </c>
    </row>
    <row r="20" spans="1:14">
      <c r="A20" s="221" t="s">
        <v>378</v>
      </c>
      <c r="B20" s="226"/>
      <c r="C20" s="206">
        <v>0</v>
      </c>
      <c r="D20" s="206">
        <v>1</v>
      </c>
      <c r="F20" s="206">
        <v>2</v>
      </c>
      <c r="G20" s="206"/>
      <c r="H20" s="207"/>
      <c r="I20" s="84"/>
      <c r="J20" s="84"/>
      <c r="K20" s="84"/>
      <c r="L20" s="84"/>
    </row>
    <row r="21" spans="1:14">
      <c r="A21" s="222" t="s">
        <v>377</v>
      </c>
      <c r="B21" s="227"/>
      <c r="C21" s="210">
        <v>0</v>
      </c>
      <c r="D21" s="210">
        <v>1</v>
      </c>
      <c r="F21" s="210">
        <v>2</v>
      </c>
      <c r="G21" s="210"/>
      <c r="H21" s="211"/>
      <c r="I21" s="84"/>
      <c r="J21" s="84"/>
      <c r="K21" s="84"/>
      <c r="L21" s="84"/>
    </row>
    <row r="22" spans="1:14">
      <c r="A22" s="222" t="s">
        <v>376</v>
      </c>
      <c r="B22" s="227"/>
      <c r="C22" s="210" t="s">
        <v>383</v>
      </c>
      <c r="D22" s="210" t="s">
        <v>385</v>
      </c>
      <c r="F22" s="210" t="s">
        <v>388</v>
      </c>
      <c r="G22" s="210"/>
      <c r="H22" s="211"/>
      <c r="I22" s="84"/>
      <c r="J22" s="84"/>
      <c r="K22" s="84"/>
      <c r="L22" s="84"/>
    </row>
    <row r="23" spans="1:14">
      <c r="A23" s="223" t="s">
        <v>375</v>
      </c>
      <c r="B23" s="228"/>
      <c r="C23" s="107" t="s">
        <v>383</v>
      </c>
      <c r="D23" s="107" t="s">
        <v>385</v>
      </c>
      <c r="F23" s="107" t="s">
        <v>388</v>
      </c>
      <c r="G23" s="107"/>
      <c r="H23" s="212"/>
      <c r="I23" s="84"/>
      <c r="J23" s="84"/>
      <c r="K23" s="84"/>
      <c r="L23" s="84"/>
    </row>
    <row r="24" spans="1:14">
      <c r="A24" s="223" t="s">
        <v>172</v>
      </c>
      <c r="B24" s="228">
        <v>0</v>
      </c>
      <c r="C24" s="107">
        <v>1</v>
      </c>
      <c r="E24" s="107">
        <v>2</v>
      </c>
      <c r="F24" s="107"/>
      <c r="G24" s="107"/>
      <c r="H24" s="212"/>
      <c r="I24" s="84"/>
      <c r="J24" s="84"/>
      <c r="K24" s="84"/>
      <c r="L24" s="84"/>
    </row>
    <row r="25" spans="1:14" ht="16" thickBot="1">
      <c r="A25" s="88" t="s">
        <v>374</v>
      </c>
      <c r="B25" s="15">
        <v>0</v>
      </c>
      <c r="C25" s="16">
        <v>1</v>
      </c>
      <c r="D25" s="16">
        <v>2</v>
      </c>
      <c r="E25" s="16">
        <v>3</v>
      </c>
      <c r="F25" s="16">
        <v>4</v>
      </c>
      <c r="G25" s="16">
        <v>5</v>
      </c>
      <c r="H25" s="79">
        <v>6</v>
      </c>
      <c r="I25" s="84"/>
      <c r="J25" s="84"/>
      <c r="K25" s="84"/>
      <c r="L25" s="84"/>
    </row>
    <row r="26" spans="1:14">
      <c r="A26" t="s">
        <v>390</v>
      </c>
      <c r="B26" s="229"/>
      <c r="C26" s="230"/>
      <c r="D26" s="230"/>
      <c r="E26" s="234"/>
      <c r="F26" s="234"/>
      <c r="G26" s="235"/>
      <c r="H26" s="232"/>
      <c r="I26" s="84"/>
      <c r="J26" s="84"/>
      <c r="K26" s="84"/>
      <c r="L26" s="84"/>
    </row>
    <row r="27" spans="1:14">
      <c r="A27" t="s">
        <v>391</v>
      </c>
      <c r="C27" s="229"/>
      <c r="D27" s="230"/>
      <c r="E27" s="230"/>
      <c r="F27" s="231"/>
      <c r="G27" s="23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4" sqref="D4"/>
    </sheetView>
  </sheetViews>
  <sheetFormatPr baseColWidth="10" defaultRowHeight="15" x14ac:dyDescent="0"/>
  <cols>
    <col min="3" max="3" width="11.1640625" bestFit="1" customWidth="1"/>
  </cols>
  <sheetData>
    <row r="1" spans="1:4">
      <c r="A1">
        <v>20</v>
      </c>
      <c r="B1" t="s">
        <v>36</v>
      </c>
      <c r="D1" s="22" t="s">
        <v>38</v>
      </c>
    </row>
    <row r="2" spans="1:4">
      <c r="A2">
        <v>12</v>
      </c>
      <c r="B2" t="s">
        <v>37</v>
      </c>
      <c r="C2">
        <f>1024*4</f>
        <v>4096</v>
      </c>
      <c r="D2" s="21">
        <f>$A$1*1000000/C2</f>
        <v>4882.8125</v>
      </c>
    </row>
    <row r="3" spans="1:4">
      <c r="A3">
        <v>16</v>
      </c>
      <c r="B3" t="s">
        <v>37</v>
      </c>
      <c r="C3">
        <f>1024*64</f>
        <v>65536</v>
      </c>
      <c r="D3" s="21">
        <f t="shared" ref="D3:D7" si="0">$A$1*1000000/C3</f>
        <v>305.17578125</v>
      </c>
    </row>
    <row r="4" spans="1:4">
      <c r="A4">
        <v>18</v>
      </c>
      <c r="B4" t="s">
        <v>37</v>
      </c>
      <c r="C4">
        <f>1024*256</f>
        <v>262144</v>
      </c>
      <c r="D4" s="21">
        <f t="shared" si="0"/>
        <v>76.2939453125</v>
      </c>
    </row>
    <row r="5" spans="1:4">
      <c r="A5">
        <v>20</v>
      </c>
      <c r="B5" t="s">
        <v>37</v>
      </c>
      <c r="C5">
        <f>1024*1024</f>
        <v>1048576</v>
      </c>
      <c r="D5" s="21">
        <f t="shared" si="0"/>
        <v>19.073486328125</v>
      </c>
    </row>
    <row r="6" spans="1:4">
      <c r="A6">
        <v>24</v>
      </c>
      <c r="B6" t="s">
        <v>37</v>
      </c>
      <c r="C6">
        <f>C5*16</f>
        <v>16777216</v>
      </c>
      <c r="D6" s="21">
        <f t="shared" si="0"/>
        <v>1.1920928955078125</v>
      </c>
    </row>
    <row r="7" spans="1:4">
      <c r="A7">
        <v>32</v>
      </c>
      <c r="B7" t="s">
        <v>37</v>
      </c>
      <c r="C7">
        <f>1024*1024*1024*4</f>
        <v>4294967296</v>
      </c>
      <c r="D7" s="21">
        <f t="shared" si="0"/>
        <v>4.6566128730773926E-3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workbookViewId="0">
      <selection activeCell="G12" sqref="G12"/>
    </sheetView>
  </sheetViews>
  <sheetFormatPr baseColWidth="10" defaultRowHeight="15" x14ac:dyDescent="0"/>
  <sheetData>
    <row r="1" spans="1:5">
      <c r="A1">
        <v>1</v>
      </c>
      <c r="B1">
        <f>(3.149/256)*A1</f>
        <v>1.230078125E-2</v>
      </c>
      <c r="C1">
        <f>SIN(B1)</f>
        <v>1.2300471048745414E-2</v>
      </c>
      <c r="D1">
        <f>C1*128 + 128</f>
        <v>129.5744602942394</v>
      </c>
      <c r="E1" s="23">
        <f>D1</f>
        <v>129.5744602942394</v>
      </c>
    </row>
    <row r="2" spans="1:5">
      <c r="A2">
        <v>2</v>
      </c>
      <c r="B2">
        <f t="shared" ref="B2:B65" si="0">(3.149/256)*A2</f>
        <v>2.46015625E-2</v>
      </c>
      <c r="C2">
        <f t="shared" ref="C2:C65" si="1">SIN(B2)</f>
        <v>2.4599080946286302E-2</v>
      </c>
      <c r="D2">
        <f>C2*128 + 128</f>
        <v>131.14868236112466</v>
      </c>
      <c r="E2" s="23">
        <f t="shared" ref="E2:E65" si="2">D2</f>
        <v>131.14868236112466</v>
      </c>
    </row>
    <row r="3" spans="1:5">
      <c r="A3">
        <v>3</v>
      </c>
      <c r="B3">
        <f t="shared" si="0"/>
        <v>3.6902343749999997E-2</v>
      </c>
      <c r="C3">
        <f t="shared" si="1"/>
        <v>3.6893968823023912E-2</v>
      </c>
      <c r="D3">
        <f t="shared" ref="D3:D66" si="3">C3*128 + 128</f>
        <v>132.72242800934706</v>
      </c>
      <c r="E3" s="23">
        <f t="shared" si="2"/>
        <v>132.72242800934706</v>
      </c>
    </row>
    <row r="4" spans="1:5">
      <c r="A4">
        <v>4</v>
      </c>
      <c r="B4">
        <f t="shared" si="0"/>
        <v>4.9203125E-2</v>
      </c>
      <c r="C4">
        <f t="shared" si="1"/>
        <v>4.9183274372528479E-2</v>
      </c>
      <c r="D4">
        <f t="shared" si="3"/>
        <v>134.29545911968364</v>
      </c>
      <c r="E4" s="23">
        <f t="shared" si="2"/>
        <v>134.29545911968364</v>
      </c>
    </row>
    <row r="5" spans="1:5">
      <c r="A5">
        <v>5</v>
      </c>
      <c r="B5">
        <f t="shared" si="0"/>
        <v>6.1503906250000004E-2</v>
      </c>
      <c r="C5">
        <f t="shared" si="1"/>
        <v>6.1465138133017135E-2</v>
      </c>
      <c r="D5">
        <f t="shared" si="3"/>
        <v>135.86753768102619</v>
      </c>
      <c r="E5" s="23">
        <f t="shared" si="2"/>
        <v>135.86753768102619</v>
      </c>
    </row>
    <row r="6" spans="1:5">
      <c r="A6">
        <v>6</v>
      </c>
      <c r="B6">
        <f t="shared" si="0"/>
        <v>7.3804687499999994E-2</v>
      </c>
      <c r="C6">
        <f t="shared" si="1"/>
        <v>7.3737701768704103E-2</v>
      </c>
      <c r="D6">
        <f t="shared" si="3"/>
        <v>137.43842582639414</v>
      </c>
      <c r="E6" s="23">
        <f t="shared" si="2"/>
        <v>137.43842582639414</v>
      </c>
    </row>
    <row r="7" spans="1:5">
      <c r="A7">
        <v>7</v>
      </c>
      <c r="B7">
        <f t="shared" si="0"/>
        <v>8.6105468749999997E-2</v>
      </c>
      <c r="C7">
        <f t="shared" si="1"/>
        <v>8.5999108350980513E-2</v>
      </c>
      <c r="D7">
        <f t="shared" si="3"/>
        <v>139.00788586892551</v>
      </c>
      <c r="E7" s="23">
        <f t="shared" si="2"/>
        <v>139.00788586892551</v>
      </c>
    </row>
    <row r="8" spans="1:5">
      <c r="A8">
        <v>8</v>
      </c>
      <c r="B8">
        <f t="shared" si="0"/>
        <v>9.8406250000000001E-2</v>
      </c>
      <c r="C8">
        <f t="shared" si="1"/>
        <v>9.8247502639381229E-2</v>
      </c>
      <c r="D8">
        <f t="shared" si="3"/>
        <v>140.57568033784079</v>
      </c>
      <c r="E8" s="23">
        <f t="shared" si="2"/>
        <v>140.57568033784079</v>
      </c>
    </row>
    <row r="9" spans="1:5">
      <c r="A9">
        <v>9</v>
      </c>
      <c r="B9">
        <f t="shared" si="0"/>
        <v>0.11070703125</v>
      </c>
      <c r="C9">
        <f t="shared" si="1"/>
        <v>0.11048103136229633</v>
      </c>
      <c r="D9">
        <f t="shared" si="3"/>
        <v>142.14157201437393</v>
      </c>
      <c r="E9" s="23">
        <f t="shared" si="2"/>
        <v>142.14157201437393</v>
      </c>
    </row>
    <row r="10" spans="1:5">
      <c r="A10">
        <v>10</v>
      </c>
      <c r="B10">
        <f t="shared" si="0"/>
        <v>0.12300781250000001</v>
      </c>
      <c r="C10">
        <f t="shared" si="1"/>
        <v>0.12269784349738462</v>
      </c>
      <c r="D10">
        <f t="shared" si="3"/>
        <v>143.70532396766524</v>
      </c>
      <c r="E10" s="23">
        <f t="shared" si="2"/>
        <v>143.70532396766524</v>
      </c>
    </row>
    <row r="11" spans="1:5">
      <c r="A11">
        <v>11</v>
      </c>
      <c r="B11">
        <f t="shared" si="0"/>
        <v>0.13530859375000001</v>
      </c>
      <c r="C11">
        <f t="shared" si="1"/>
        <v>0.13489609055164689</v>
      </c>
      <c r="D11">
        <f t="shared" si="3"/>
        <v>145.26669959061081</v>
      </c>
      <c r="E11" s="23">
        <f t="shared" si="2"/>
        <v>145.26669959061081</v>
      </c>
    </row>
    <row r="12" spans="1:5">
      <c r="A12">
        <v>12</v>
      </c>
      <c r="B12">
        <f t="shared" si="0"/>
        <v>0.14760937499999999</v>
      </c>
      <c r="C12">
        <f t="shared" si="1"/>
        <v>0.14707392684111634</v>
      </c>
      <c r="D12">
        <f t="shared" si="3"/>
        <v>146.82546263566289</v>
      </c>
      <c r="E12" s="23">
        <f t="shared" si="2"/>
        <v>146.82546263566289</v>
      </c>
    </row>
    <row r="13" spans="1:5">
      <c r="A13">
        <v>13</v>
      </c>
      <c r="B13">
        <f t="shared" si="0"/>
        <v>0.15991015624999999</v>
      </c>
      <c r="C13">
        <f t="shared" si="1"/>
        <v>0.15922950977012423</v>
      </c>
      <c r="D13">
        <f t="shared" si="3"/>
        <v>148.38137725057589</v>
      </c>
      <c r="E13" s="23">
        <f t="shared" si="2"/>
        <v>148.38137725057589</v>
      </c>
    </row>
    <row r="14" spans="1:5">
      <c r="A14">
        <v>14</v>
      </c>
      <c r="B14">
        <f t="shared" si="0"/>
        <v>0.17221093749999999</v>
      </c>
      <c r="C14">
        <f t="shared" si="1"/>
        <v>0.17136100011009789</v>
      </c>
      <c r="D14">
        <f t="shared" si="3"/>
        <v>149.93420801409252</v>
      </c>
      <c r="E14" s="23">
        <f t="shared" si="2"/>
        <v>149.93420801409252</v>
      </c>
    </row>
    <row r="15" spans="1:5">
      <c r="A15">
        <v>15</v>
      </c>
      <c r="B15">
        <f t="shared" si="0"/>
        <v>0.18451171875</v>
      </c>
      <c r="C15">
        <f t="shared" si="1"/>
        <v>0.18346656227784949</v>
      </c>
      <c r="D15">
        <f t="shared" si="3"/>
        <v>151.48371997156474</v>
      </c>
      <c r="E15" s="23">
        <f t="shared" si="2"/>
        <v>151.48371997156474</v>
      </c>
    </row>
    <row r="16" spans="1:5">
      <c r="A16">
        <v>16</v>
      </c>
      <c r="B16">
        <f t="shared" si="0"/>
        <v>0.1968125</v>
      </c>
      <c r="C16">
        <f t="shared" si="1"/>
        <v>0.19554436461331332</v>
      </c>
      <c r="D16">
        <f t="shared" si="3"/>
        <v>153.0296786705041</v>
      </c>
      <c r="E16" s="23">
        <f t="shared" si="2"/>
        <v>153.0296786705041</v>
      </c>
    </row>
    <row r="17" spans="1:5">
      <c r="A17">
        <v>17</v>
      </c>
      <c r="B17">
        <f t="shared" si="0"/>
        <v>0.20911328125</v>
      </c>
      <c r="C17">
        <f t="shared" si="1"/>
        <v>0.20759257965668917</v>
      </c>
      <c r="D17">
        <f t="shared" si="3"/>
        <v>154.5718501960562</v>
      </c>
      <c r="E17" s="23">
        <f t="shared" si="2"/>
        <v>154.5718501960562</v>
      </c>
    </row>
    <row r="18" spans="1:5">
      <c r="A18">
        <v>18</v>
      </c>
      <c r="B18">
        <f t="shared" si="0"/>
        <v>0.22141406250000001</v>
      </c>
      <c r="C18">
        <f t="shared" si="1"/>
        <v>0.21960938442495051</v>
      </c>
      <c r="D18">
        <f t="shared" si="3"/>
        <v>156.11000120639366</v>
      </c>
      <c r="E18" s="23">
        <f t="shared" si="2"/>
        <v>156.11000120639366</v>
      </c>
    </row>
    <row r="19" spans="1:5">
      <c r="A19">
        <v>19</v>
      </c>
      <c r="B19">
        <f t="shared" si="0"/>
        <v>0.23371484375000001</v>
      </c>
      <c r="C19">
        <f t="shared" si="1"/>
        <v>0.2315929606876751</v>
      </c>
      <c r="D19">
        <f t="shared" si="3"/>
        <v>157.64389896802243</v>
      </c>
      <c r="E19" s="23">
        <f t="shared" si="2"/>
        <v>157.64389896802243</v>
      </c>
    </row>
    <row r="20" spans="1:5">
      <c r="A20">
        <v>20</v>
      </c>
      <c r="B20">
        <f t="shared" si="0"/>
        <v>0.24601562500000002</v>
      </c>
      <c r="C20">
        <f t="shared" si="1"/>
        <v>0.24354149524215646</v>
      </c>
      <c r="D20">
        <f t="shared" si="3"/>
        <v>159.17331139099602</v>
      </c>
      <c r="E20" s="23">
        <f t="shared" si="2"/>
        <v>159.17331139099602</v>
      </c>
    </row>
    <row r="21" spans="1:5">
      <c r="A21">
        <v>21</v>
      </c>
      <c r="B21">
        <f t="shared" si="0"/>
        <v>0.25831640625000002</v>
      </c>
      <c r="C21">
        <f t="shared" si="1"/>
        <v>0.25545318018775487</v>
      </c>
      <c r="D21">
        <f t="shared" si="3"/>
        <v>160.69800706403262</v>
      </c>
      <c r="E21" s="23">
        <f t="shared" si="2"/>
        <v>160.69800706403262</v>
      </c>
    </row>
    <row r="22" spans="1:5">
      <c r="A22">
        <v>22</v>
      </c>
      <c r="B22">
        <f t="shared" si="0"/>
        <v>0.27061718750000002</v>
      </c>
      <c r="C22">
        <f t="shared" si="1"/>
        <v>0.26732621319944583</v>
      </c>
      <c r="D22">
        <f t="shared" si="3"/>
        <v>162.21775528952907</v>
      </c>
      <c r="E22" s="23">
        <f t="shared" si="2"/>
        <v>162.21775528952907</v>
      </c>
    </row>
    <row r="23" spans="1:5">
      <c r="A23">
        <v>23</v>
      </c>
      <c r="B23">
        <f t="shared" si="0"/>
        <v>0.28291796875000003</v>
      </c>
      <c r="C23">
        <f t="shared" si="1"/>
        <v>0.27915879780052494</v>
      </c>
      <c r="D23">
        <f t="shared" si="3"/>
        <v>163.7323261184672</v>
      </c>
      <c r="E23" s="23">
        <f t="shared" si="2"/>
        <v>163.7323261184672</v>
      </c>
    </row>
    <row r="24" spans="1:5">
      <c r="A24">
        <v>24</v>
      </c>
      <c r="B24">
        <f t="shared" si="0"/>
        <v>0.29521874999999997</v>
      </c>
      <c r="C24">
        <f t="shared" si="1"/>
        <v>0.2909491436344282</v>
      </c>
      <c r="D24">
        <f t="shared" si="3"/>
        <v>165.24149038520682</v>
      </c>
      <c r="E24" s="23">
        <f t="shared" si="2"/>
        <v>165.24149038520682</v>
      </c>
    </row>
    <row r="25" spans="1:5">
      <c r="A25">
        <v>25</v>
      </c>
      <c r="B25">
        <f t="shared" si="0"/>
        <v>0.30751953124999998</v>
      </c>
      <c r="C25">
        <f t="shared" si="1"/>
        <v>0.30269546673562592</v>
      </c>
      <c r="D25">
        <f t="shared" si="3"/>
        <v>166.74501974216011</v>
      </c>
      <c r="E25" s="23">
        <f t="shared" si="2"/>
        <v>166.74501974216011</v>
      </c>
    </row>
    <row r="26" spans="1:5">
      <c r="A26">
        <v>26</v>
      </c>
      <c r="B26">
        <f t="shared" si="0"/>
        <v>0.31982031249999998</v>
      </c>
      <c r="C26">
        <f t="shared" si="1"/>
        <v>0.31439598979954964</v>
      </c>
      <c r="D26">
        <f t="shared" si="3"/>
        <v>168.24268669434235</v>
      </c>
      <c r="E26" s="23">
        <f t="shared" si="2"/>
        <v>168.24268669434235</v>
      </c>
    </row>
    <row r="27" spans="1:5">
      <c r="A27">
        <v>27</v>
      </c>
      <c r="B27">
        <f t="shared" si="0"/>
        <v>0.33212109374999998</v>
      </c>
      <c r="C27">
        <f t="shared" si="1"/>
        <v>0.3260489424515115</v>
      </c>
      <c r="D27">
        <f t="shared" si="3"/>
        <v>169.73426463379349</v>
      </c>
      <c r="E27" s="23">
        <f t="shared" si="2"/>
        <v>169.73426463379349</v>
      </c>
    </row>
    <row r="28" spans="1:5">
      <c r="A28">
        <v>28</v>
      </c>
      <c r="B28">
        <f t="shared" si="0"/>
        <v>0.34442187499999999</v>
      </c>
      <c r="C28">
        <f t="shared" si="1"/>
        <v>0.33765256151457468</v>
      </c>
      <c r="D28">
        <f t="shared" si="3"/>
        <v>171.21952787386556</v>
      </c>
      <c r="E28" s="23">
        <f t="shared" si="2"/>
        <v>171.21952787386556</v>
      </c>
    </row>
    <row r="29" spans="1:5">
      <c r="A29">
        <v>29</v>
      </c>
      <c r="B29">
        <f t="shared" si="0"/>
        <v>0.35672265624999999</v>
      </c>
      <c r="C29">
        <f t="shared" si="1"/>
        <v>0.34920509127633509</v>
      </c>
      <c r="D29">
        <f t="shared" si="3"/>
        <v>172.6982516833709</v>
      </c>
      <c r="E29" s="23">
        <f t="shared" si="2"/>
        <v>172.6982516833709</v>
      </c>
    </row>
    <row r="30" spans="1:5">
      <c r="A30">
        <v>30</v>
      </c>
      <c r="B30">
        <f t="shared" si="0"/>
        <v>0.3690234375</v>
      </c>
      <c r="C30">
        <f t="shared" si="1"/>
        <v>0.3607047837545736</v>
      </c>
      <c r="D30">
        <f t="shared" si="3"/>
        <v>174.17021232058542</v>
      </c>
      <c r="E30" s="23">
        <f t="shared" si="2"/>
        <v>174.17021232058542</v>
      </c>
    </row>
    <row r="31" spans="1:5">
      <c r="A31">
        <v>31</v>
      </c>
      <c r="B31">
        <f t="shared" si="0"/>
        <v>0.38132421875</v>
      </c>
      <c r="C31">
        <f t="shared" si="1"/>
        <v>0.37214989896173817</v>
      </c>
      <c r="D31">
        <f t="shared" si="3"/>
        <v>175.63518706710249</v>
      </c>
      <c r="E31" s="23">
        <f t="shared" si="2"/>
        <v>175.63518706710249</v>
      </c>
    </row>
    <row r="32" spans="1:5">
      <c r="A32">
        <v>32</v>
      </c>
      <c r="B32">
        <f t="shared" si="0"/>
        <v>0.393625</v>
      </c>
      <c r="C32">
        <f t="shared" si="1"/>
        <v>0.38353870516821714</v>
      </c>
      <c r="D32">
        <f t="shared" si="3"/>
        <v>177.09295426153179</v>
      </c>
      <c r="E32" s="23">
        <f t="shared" si="2"/>
        <v>177.09295426153179</v>
      </c>
    </row>
    <row r="33" spans="1:5">
      <c r="A33">
        <v>33</v>
      </c>
      <c r="B33">
        <f t="shared" si="0"/>
        <v>0.40592578125000001</v>
      </c>
      <c r="C33">
        <f t="shared" si="1"/>
        <v>0.39486947916436216</v>
      </c>
      <c r="D33">
        <f t="shared" si="3"/>
        <v>178.54329333303835</v>
      </c>
      <c r="E33" s="23">
        <f t="shared" si="2"/>
        <v>178.54329333303835</v>
      </c>
    </row>
    <row r="34" spans="1:5">
      <c r="A34">
        <v>34</v>
      </c>
      <c r="B34">
        <f t="shared" si="0"/>
        <v>0.41822656250000001</v>
      </c>
      <c r="C34">
        <f t="shared" si="1"/>
        <v>0.40614050652122274</v>
      </c>
      <c r="D34">
        <f t="shared" si="3"/>
        <v>179.9859848347165</v>
      </c>
      <c r="E34" s="23">
        <f t="shared" si="2"/>
        <v>179.9859848347165</v>
      </c>
    </row>
    <row r="35" spans="1:5">
      <c r="A35">
        <v>35</v>
      </c>
      <c r="B35">
        <f t="shared" si="0"/>
        <v>0.43052734375000001</v>
      </c>
      <c r="C35">
        <f t="shared" si="1"/>
        <v>0.4173500818499517</v>
      </c>
      <c r="D35">
        <f t="shared" si="3"/>
        <v>181.4208104767938</v>
      </c>
      <c r="E35" s="23">
        <f t="shared" si="2"/>
        <v>181.4208104767938</v>
      </c>
    </row>
    <row r="36" spans="1:5">
      <c r="A36">
        <v>36</v>
      </c>
      <c r="B36">
        <f t="shared" si="0"/>
        <v>0.44282812500000002</v>
      </c>
      <c r="C36">
        <f t="shared" si="1"/>
        <v>0.42849650905984304</v>
      </c>
      <c r="D36">
        <f t="shared" si="3"/>
        <v>182.84755315965992</v>
      </c>
      <c r="E36" s="23">
        <f t="shared" si="2"/>
        <v>182.84755315965992</v>
      </c>
    </row>
    <row r="37" spans="1:5">
      <c r="A37">
        <v>37</v>
      </c>
      <c r="B37">
        <f t="shared" si="0"/>
        <v>0.45512890625000002</v>
      </c>
      <c r="C37">
        <f t="shared" si="1"/>
        <v>0.43957810161496286</v>
      </c>
      <c r="D37">
        <f t="shared" si="3"/>
        <v>184.26599700671525</v>
      </c>
      <c r="E37" s="23">
        <f t="shared" si="2"/>
        <v>184.26599700671525</v>
      </c>
    </row>
    <row r="38" spans="1:5">
      <c r="A38">
        <v>38</v>
      </c>
      <c r="B38">
        <f t="shared" si="0"/>
        <v>0.46742968750000002</v>
      </c>
      <c r="C38">
        <f t="shared" si="1"/>
        <v>0.45059318278933452</v>
      </c>
      <c r="D38">
        <f t="shared" si="3"/>
        <v>185.67592739703483</v>
      </c>
      <c r="E38" s="23">
        <f t="shared" si="2"/>
        <v>185.67592739703483</v>
      </c>
    </row>
    <row r="39" spans="1:5">
      <c r="A39">
        <v>39</v>
      </c>
      <c r="B39">
        <f t="shared" si="0"/>
        <v>0.47973046875000003</v>
      </c>
      <c r="C39">
        <f t="shared" si="1"/>
        <v>0.46154008592063955</v>
      </c>
      <c r="D39">
        <f t="shared" si="3"/>
        <v>187.07713099784186</v>
      </c>
      <c r="E39" s="23">
        <f t="shared" si="2"/>
        <v>187.07713099784186</v>
      </c>
    </row>
    <row r="40" spans="1:5">
      <c r="A40">
        <v>40</v>
      </c>
      <c r="B40">
        <f t="shared" si="0"/>
        <v>0.49203125000000003</v>
      </c>
      <c r="C40">
        <f t="shared" si="1"/>
        <v>0.47241715466239603</v>
      </c>
      <c r="D40">
        <f t="shared" si="3"/>
        <v>188.4693957967867</v>
      </c>
      <c r="E40" s="23">
        <f t="shared" si="2"/>
        <v>188.4693957967867</v>
      </c>
    </row>
    <row r="41" spans="1:5">
      <c r="A41">
        <v>41</v>
      </c>
      <c r="B41">
        <f t="shared" si="0"/>
        <v>0.50433203125000003</v>
      </c>
      <c r="C41">
        <f t="shared" si="1"/>
        <v>0.48322274323457565</v>
      </c>
      <c r="D41">
        <f t="shared" si="3"/>
        <v>189.85251113402569</v>
      </c>
      <c r="E41" s="23">
        <f t="shared" si="2"/>
        <v>189.85251113402569</v>
      </c>
    </row>
    <row r="42" spans="1:5">
      <c r="A42">
        <v>42</v>
      </c>
      <c r="B42">
        <f t="shared" si="0"/>
        <v>0.51663281250000004</v>
      </c>
      <c r="C42">
        <f t="shared" si="1"/>
        <v>0.49395521667262243</v>
      </c>
      <c r="D42">
        <f t="shared" si="3"/>
        <v>191.22626773409567</v>
      </c>
      <c r="E42" s="23">
        <f t="shared" si="2"/>
        <v>191.22626773409567</v>
      </c>
    </row>
    <row r="43" spans="1:5">
      <c r="A43">
        <v>43</v>
      </c>
      <c r="B43">
        <f t="shared" si="0"/>
        <v>0.52893359375000004</v>
      </c>
      <c r="C43">
        <f t="shared" si="1"/>
        <v>0.50461295107483473</v>
      </c>
      <c r="D43">
        <f t="shared" si="3"/>
        <v>192.59045773757884</v>
      </c>
      <c r="E43" s="23">
        <f t="shared" si="2"/>
        <v>192.59045773757884</v>
      </c>
    </row>
    <row r="44" spans="1:5">
      <c r="A44">
        <v>44</v>
      </c>
      <c r="B44">
        <f t="shared" si="0"/>
        <v>0.54123437500000005</v>
      </c>
      <c r="C44">
        <f t="shared" si="1"/>
        <v>0.51519433384807345</v>
      </c>
      <c r="D44">
        <f t="shared" si="3"/>
        <v>193.94487473255339</v>
      </c>
      <c r="E44" s="23">
        <f t="shared" si="2"/>
        <v>193.94487473255339</v>
      </c>
    </row>
    <row r="45" spans="1:5">
      <c r="A45">
        <v>45</v>
      </c>
      <c r="B45">
        <f t="shared" si="0"/>
        <v>0.55353515625000005</v>
      </c>
      <c r="C45">
        <f t="shared" si="1"/>
        <v>0.52569776395175938</v>
      </c>
      <c r="D45">
        <f t="shared" si="3"/>
        <v>195.28931378582519</v>
      </c>
      <c r="E45" s="23">
        <f t="shared" si="2"/>
        <v>195.28931378582519</v>
      </c>
    </row>
    <row r="46" spans="1:5">
      <c r="A46">
        <v>46</v>
      </c>
      <c r="B46">
        <f t="shared" si="0"/>
        <v>0.56583593750000005</v>
      </c>
      <c r="C46">
        <f t="shared" si="1"/>
        <v>0.53612165214012186</v>
      </c>
      <c r="D46">
        <f t="shared" si="3"/>
        <v>196.62357147393561</v>
      </c>
      <c r="E46" s="23">
        <f t="shared" si="2"/>
        <v>196.62357147393561</v>
      </c>
    </row>
    <row r="47" spans="1:5">
      <c r="A47">
        <v>47</v>
      </c>
      <c r="B47">
        <f t="shared" si="0"/>
        <v>0.57813671875000006</v>
      </c>
      <c r="C47">
        <f t="shared" si="1"/>
        <v>0.54646442120266392</v>
      </c>
      <c r="D47">
        <f t="shared" si="3"/>
        <v>197.94744591394098</v>
      </c>
      <c r="E47" s="23">
        <f t="shared" si="2"/>
        <v>197.94744591394098</v>
      </c>
    </row>
    <row r="48" spans="1:5">
      <c r="A48">
        <v>48</v>
      </c>
      <c r="B48">
        <f t="shared" si="0"/>
        <v>0.59043749999999995</v>
      </c>
      <c r="C48">
        <f t="shared" si="1"/>
        <v>0.55672450620280522</v>
      </c>
      <c r="D48">
        <f t="shared" si="3"/>
        <v>199.26073679395907</v>
      </c>
      <c r="E48" s="23">
        <f t="shared" si="2"/>
        <v>199.26073679395907</v>
      </c>
    </row>
    <row r="49" spans="1:5">
      <c r="A49">
        <v>49</v>
      </c>
      <c r="B49">
        <f t="shared" si="0"/>
        <v>0.60273828124999995</v>
      </c>
      <c r="C49">
        <f t="shared" si="1"/>
        <v>0.56690035471466871</v>
      </c>
      <c r="D49">
        <f t="shared" si="3"/>
        <v>200.56324540347759</v>
      </c>
      <c r="E49" s="23">
        <f t="shared" si="2"/>
        <v>200.56324540347759</v>
      </c>
    </row>
    <row r="50" spans="1:5">
      <c r="A50">
        <v>50</v>
      </c>
      <c r="B50">
        <f t="shared" si="0"/>
        <v>0.61503906249999996</v>
      </c>
      <c r="C50">
        <f t="shared" si="1"/>
        <v>0.57699042705797376</v>
      </c>
      <c r="D50">
        <f t="shared" si="3"/>
        <v>201.85477466342064</v>
      </c>
      <c r="E50" s="23">
        <f t="shared" si="2"/>
        <v>201.85477466342064</v>
      </c>
    </row>
    <row r="51" spans="1:5">
      <c r="A51">
        <v>51</v>
      </c>
      <c r="B51">
        <f t="shared" si="0"/>
        <v>0.62733984374999996</v>
      </c>
      <c r="C51">
        <f t="shared" si="1"/>
        <v>0.58699319653100146</v>
      </c>
      <c r="D51">
        <f t="shared" si="3"/>
        <v>203.13512915596817</v>
      </c>
      <c r="E51" s="23">
        <f t="shared" si="2"/>
        <v>203.13512915596817</v>
      </c>
    </row>
    <row r="52" spans="1:5">
      <c r="A52">
        <v>52</v>
      </c>
      <c r="B52">
        <f t="shared" si="0"/>
        <v>0.63964062499999996</v>
      </c>
      <c r="C52">
        <f t="shared" si="1"/>
        <v>0.59690714964159519</v>
      </c>
      <c r="D52">
        <f t="shared" si="3"/>
        <v>204.40411515412418</v>
      </c>
      <c r="E52" s="23">
        <f t="shared" si="2"/>
        <v>204.40411515412418</v>
      </c>
    </row>
    <row r="53" spans="1:5">
      <c r="A53">
        <v>53</v>
      </c>
      <c r="B53">
        <f t="shared" si="0"/>
        <v>0.65194140624999997</v>
      </c>
      <c r="C53">
        <f t="shared" si="1"/>
        <v>0.60673078633616351</v>
      </c>
      <c r="D53">
        <f t="shared" si="3"/>
        <v>205.66154065102893</v>
      </c>
      <c r="E53" s="23">
        <f t="shared" si="2"/>
        <v>205.66154065102893</v>
      </c>
    </row>
    <row r="54" spans="1:5">
      <c r="A54">
        <v>54</v>
      </c>
      <c r="B54">
        <f t="shared" si="0"/>
        <v>0.66424218749999997</v>
      </c>
      <c r="C54">
        <f t="shared" si="1"/>
        <v>0.61646262022664911</v>
      </c>
      <c r="D54">
        <f t="shared" si="3"/>
        <v>206.90721538901107</v>
      </c>
      <c r="E54" s="23">
        <f t="shared" si="2"/>
        <v>206.90721538901107</v>
      </c>
    </row>
    <row r="55" spans="1:5">
      <c r="A55">
        <v>55</v>
      </c>
      <c r="B55">
        <f t="shared" si="0"/>
        <v>0.67654296874999997</v>
      </c>
      <c r="C55">
        <f t="shared" si="1"/>
        <v>0.62610117881542993</v>
      </c>
      <c r="D55">
        <f t="shared" si="3"/>
        <v>208.14095088837502</v>
      </c>
      <c r="E55" s="23">
        <f t="shared" si="2"/>
        <v>208.14095088837502</v>
      </c>
    </row>
    <row r="56" spans="1:5">
      <c r="A56">
        <v>56</v>
      </c>
      <c r="B56">
        <f t="shared" si="0"/>
        <v>0.68884374999999998</v>
      </c>
      <c r="C56">
        <f t="shared" si="1"/>
        <v>0.63564500371811938</v>
      </c>
      <c r="D56">
        <f t="shared" si="3"/>
        <v>209.36256047591928</v>
      </c>
      <c r="E56" s="23">
        <f t="shared" si="2"/>
        <v>209.36256047591928</v>
      </c>
    </row>
    <row r="57" spans="1:5">
      <c r="A57">
        <v>57</v>
      </c>
      <c r="B57">
        <f t="shared" si="0"/>
        <v>0.70114453124999998</v>
      </c>
      <c r="C57">
        <f t="shared" si="1"/>
        <v>0.64509265088422996</v>
      </c>
      <c r="D57">
        <f t="shared" si="3"/>
        <v>210.57185931318145</v>
      </c>
      <c r="E57" s="23">
        <f t="shared" si="2"/>
        <v>210.57185931318145</v>
      </c>
    </row>
    <row r="58" spans="1:5">
      <c r="A58">
        <v>58</v>
      </c>
      <c r="B58">
        <f t="shared" si="0"/>
        <v>0.71344531249999998</v>
      </c>
      <c r="C58">
        <f t="shared" si="1"/>
        <v>0.65444269081566897</v>
      </c>
      <c r="D58">
        <f t="shared" si="3"/>
        <v>211.76866442440564</v>
      </c>
      <c r="E58" s="23">
        <f t="shared" si="2"/>
        <v>211.76866442440564</v>
      </c>
    </row>
    <row r="59" spans="1:5">
      <c r="A59">
        <v>59</v>
      </c>
      <c r="B59">
        <f t="shared" si="0"/>
        <v>0.72574609374999999</v>
      </c>
      <c r="C59">
        <f t="shared" si="1"/>
        <v>0.66369370878303202</v>
      </c>
      <c r="D59">
        <f t="shared" si="3"/>
        <v>212.95279472422811</v>
      </c>
      <c r="E59" s="23">
        <f t="shared" si="2"/>
        <v>212.95279472422811</v>
      </c>
    </row>
    <row r="60" spans="1:5">
      <c r="A60">
        <v>60</v>
      </c>
      <c r="B60">
        <f t="shared" si="0"/>
        <v>0.73804687499999999</v>
      </c>
      <c r="C60">
        <f t="shared" si="1"/>
        <v>0.67284430503966186</v>
      </c>
      <c r="D60">
        <f t="shared" si="3"/>
        <v>214.12407104507673</v>
      </c>
      <c r="E60" s="23">
        <f t="shared" si="2"/>
        <v>214.12407104507673</v>
      </c>
    </row>
    <row r="61" spans="1:5">
      <c r="A61">
        <v>61</v>
      </c>
      <c r="B61">
        <f t="shared" si="0"/>
        <v>0.75034765624999999</v>
      </c>
      <c r="C61">
        <f t="shared" si="1"/>
        <v>0.68189309503344042</v>
      </c>
      <c r="D61">
        <f t="shared" si="3"/>
        <v>215.28231616428036</v>
      </c>
      <c r="E61" s="23">
        <f t="shared" si="2"/>
        <v>215.28231616428036</v>
      </c>
    </row>
    <row r="62" spans="1:5">
      <c r="A62">
        <v>62</v>
      </c>
      <c r="B62">
        <f t="shared" si="0"/>
        <v>0.7626484375</v>
      </c>
      <c r="C62">
        <f t="shared" si="1"/>
        <v>0.69083870961628124</v>
      </c>
      <c r="D62">
        <f t="shared" si="3"/>
        <v>216.42735483088398</v>
      </c>
      <c r="E62" s="23">
        <f t="shared" si="2"/>
        <v>216.42735483088398</v>
      </c>
    </row>
    <row r="63" spans="1:5">
      <c r="A63">
        <v>63</v>
      </c>
      <c r="B63">
        <f t="shared" si="0"/>
        <v>0.77494921875</v>
      </c>
      <c r="C63">
        <f t="shared" si="1"/>
        <v>0.6996797952512922</v>
      </c>
      <c r="D63">
        <f t="shared" si="3"/>
        <v>217.55901379216539</v>
      </c>
      <c r="E63" s="23">
        <f t="shared" si="2"/>
        <v>217.55901379216539</v>
      </c>
    </row>
    <row r="64" spans="1:5">
      <c r="A64">
        <v>64</v>
      </c>
      <c r="B64">
        <f t="shared" si="0"/>
        <v>0.78725000000000001</v>
      </c>
      <c r="C64">
        <f t="shared" si="1"/>
        <v>0.70841501421757513</v>
      </c>
      <c r="D64">
        <f t="shared" si="3"/>
        <v>218.67712181984962</v>
      </c>
      <c r="E64" s="23">
        <f t="shared" si="2"/>
        <v>218.67712181984962</v>
      </c>
    </row>
    <row r="65" spans="1:5">
      <c r="A65">
        <v>65</v>
      </c>
      <c r="B65">
        <f t="shared" si="0"/>
        <v>0.79955078125000001</v>
      </c>
      <c r="C65">
        <f t="shared" si="1"/>
        <v>0.71704304481263303</v>
      </c>
      <c r="D65">
        <f t="shared" si="3"/>
        <v>219.78150973601703</v>
      </c>
      <c r="E65" s="23">
        <f t="shared" si="2"/>
        <v>219.78150973601703</v>
      </c>
    </row>
    <row r="66" spans="1:5">
      <c r="A66">
        <v>66</v>
      </c>
      <c r="B66">
        <f t="shared" ref="B66:B128" si="4">(3.149/256)*A66</f>
        <v>0.81185156250000001</v>
      </c>
      <c r="C66">
        <f t="shared" ref="C66:C128" si="5">SIN(B66)</f>
        <v>0.72556258155235287</v>
      </c>
      <c r="D66">
        <f t="shared" si="3"/>
        <v>220.87201043870118</v>
      </c>
      <c r="E66" s="23">
        <f t="shared" ref="E66:E128" si="6">D66</f>
        <v>220.87201043870118</v>
      </c>
    </row>
    <row r="67" spans="1:5">
      <c r="A67">
        <v>67</v>
      </c>
      <c r="B67">
        <f t="shared" si="4"/>
        <v>0.82415234375000002</v>
      </c>
      <c r="C67">
        <f t="shared" si="5"/>
        <v>0.73397233536853557</v>
      </c>
      <c r="D67">
        <f t="shared" ref="D67:D128" si="7">C67*128 + 128</f>
        <v>221.94845892717257</v>
      </c>
      <c r="E67" s="23">
        <f t="shared" si="6"/>
        <v>221.94845892717257</v>
      </c>
    </row>
    <row r="68" spans="1:5">
      <c r="A68">
        <v>68</v>
      </c>
      <c r="B68">
        <f t="shared" si="4"/>
        <v>0.83645312500000002</v>
      </c>
      <c r="C68">
        <f t="shared" si="5"/>
        <v>0.74227103380394066</v>
      </c>
      <c r="D68">
        <f t="shared" si="7"/>
        <v>223.0106923269044</v>
      </c>
      <c r="E68" s="23">
        <f t="shared" si="6"/>
        <v>223.0106923269044</v>
      </c>
    </row>
    <row r="69" spans="1:5">
      <c r="A69">
        <v>69</v>
      </c>
      <c r="B69">
        <f t="shared" si="4"/>
        <v>0.84875390625000002</v>
      </c>
      <c r="C69">
        <f t="shared" si="5"/>
        <v>0.75045742120481906</v>
      </c>
      <c r="D69">
        <f t="shared" si="7"/>
        <v>224.05854991421683</v>
      </c>
      <c r="E69" s="23">
        <f t="shared" si="6"/>
        <v>224.05854991421683</v>
      </c>
    </row>
    <row r="70" spans="1:5">
      <c r="A70">
        <v>70</v>
      </c>
      <c r="B70">
        <f t="shared" si="4"/>
        <v>0.86105468750000003</v>
      </c>
      <c r="C70">
        <f t="shared" si="5"/>
        <v>0.7585302589109022</v>
      </c>
      <c r="D70">
        <f t="shared" si="7"/>
        <v>225.09187314059548</v>
      </c>
      <c r="E70" s="23">
        <f t="shared" si="6"/>
        <v>225.09187314059548</v>
      </c>
    </row>
    <row r="71" spans="1:5">
      <c r="A71">
        <v>71</v>
      </c>
      <c r="B71">
        <f t="shared" si="4"/>
        <v>0.87335546875000003</v>
      </c>
      <c r="C71">
        <f t="shared" si="5"/>
        <v>0.76648832544282075</v>
      </c>
      <c r="D71">
        <f t="shared" si="7"/>
        <v>226.11050565668106</v>
      </c>
      <c r="E71" s="23">
        <f t="shared" si="6"/>
        <v>226.11050565668106</v>
      </c>
    </row>
    <row r="72" spans="1:5">
      <c r="A72">
        <v>72</v>
      </c>
      <c r="B72">
        <f t="shared" si="4"/>
        <v>0.88565625000000003</v>
      </c>
      <c r="C72">
        <f t="shared" si="5"/>
        <v>0.77433041668692282</v>
      </c>
      <c r="D72">
        <f t="shared" si="7"/>
        <v>227.11429333592611</v>
      </c>
      <c r="E72" s="23">
        <f t="shared" si="6"/>
        <v>227.11429333592611</v>
      </c>
    </row>
    <row r="73" spans="1:5">
      <c r="A73">
        <v>73</v>
      </c>
      <c r="B73">
        <f t="shared" si="4"/>
        <v>0.89795703125000004</v>
      </c>
      <c r="C73">
        <f t="shared" si="5"/>
        <v>0.78205534607746607</v>
      </c>
      <c r="D73">
        <f t="shared" si="7"/>
        <v>228.10308429791564</v>
      </c>
      <c r="E73" s="23">
        <f t="shared" si="6"/>
        <v>228.10308429791564</v>
      </c>
    </row>
    <row r="74" spans="1:5">
      <c r="A74">
        <v>74</v>
      </c>
      <c r="B74">
        <f t="shared" si="4"/>
        <v>0.91025781250000004</v>
      </c>
      <c r="C74">
        <f t="shared" si="5"/>
        <v>0.7896619447761527</v>
      </c>
      <c r="D74">
        <f t="shared" si="7"/>
        <v>229.07672893134753</v>
      </c>
      <c r="E74" s="23">
        <f t="shared" si="6"/>
        <v>229.07672893134753</v>
      </c>
    </row>
    <row r="75" spans="1:5">
      <c r="A75">
        <v>75</v>
      </c>
      <c r="B75">
        <f t="shared" si="4"/>
        <v>0.92255859375000004</v>
      </c>
      <c r="C75">
        <f t="shared" si="5"/>
        <v>0.79714906184898404</v>
      </c>
      <c r="D75">
        <f t="shared" si="7"/>
        <v>230.03507991666996</v>
      </c>
      <c r="E75" s="23">
        <f t="shared" si="6"/>
        <v>230.03507991666996</v>
      </c>
    </row>
    <row r="76" spans="1:5">
      <c r="A76">
        <v>76</v>
      </c>
      <c r="B76">
        <f t="shared" si="4"/>
        <v>0.93485937500000005</v>
      </c>
      <c r="C76">
        <f t="shared" si="5"/>
        <v>0.80451556444040495</v>
      </c>
      <c r="D76">
        <f t="shared" si="7"/>
        <v>230.97799224837183</v>
      </c>
      <c r="E76" s="23">
        <f t="shared" si="6"/>
        <v>230.97799224837183</v>
      </c>
    </row>
    <row r="77" spans="1:5">
      <c r="A77">
        <v>77</v>
      </c>
      <c r="B77">
        <f t="shared" si="4"/>
        <v>0.94716015625000005</v>
      </c>
      <c r="C77">
        <f t="shared" si="5"/>
        <v>0.81176033794471314</v>
      </c>
      <c r="D77">
        <f t="shared" si="7"/>
        <v>231.90532325692328</v>
      </c>
      <c r="E77" s="23">
        <f t="shared" si="6"/>
        <v>231.90532325692328</v>
      </c>
    </row>
    <row r="78" spans="1:5">
      <c r="A78">
        <v>78</v>
      </c>
      <c r="B78">
        <f t="shared" si="4"/>
        <v>0.95946093750000006</v>
      </c>
      <c r="C78">
        <f t="shared" si="5"/>
        <v>0.81888228617470726</v>
      </c>
      <c r="D78">
        <f t="shared" si="7"/>
        <v>232.81693263036254</v>
      </c>
      <c r="E78" s="23">
        <f t="shared" si="6"/>
        <v>232.81693263036254</v>
      </c>
    </row>
    <row r="79" spans="1:5">
      <c r="A79">
        <v>79</v>
      </c>
      <c r="B79">
        <f t="shared" si="4"/>
        <v>0.97176171875000006</v>
      </c>
      <c r="C79">
        <f t="shared" si="5"/>
        <v>0.82588033152754814</v>
      </c>
      <c r="D79">
        <f t="shared" si="7"/>
        <v>233.71268243552618</v>
      </c>
      <c r="E79" s="23">
        <f t="shared" si="6"/>
        <v>233.71268243552618</v>
      </c>
    </row>
    <row r="80" spans="1:5">
      <c r="A80">
        <v>80</v>
      </c>
      <c r="B80">
        <f t="shared" si="4"/>
        <v>0.98406250000000006</v>
      </c>
      <c r="C80">
        <f t="shared" si="5"/>
        <v>0.83275341514780754</v>
      </c>
      <c r="D80">
        <f t="shared" si="7"/>
        <v>234.59243713891937</v>
      </c>
      <c r="E80" s="23">
        <f t="shared" si="6"/>
        <v>234.59243713891937</v>
      </c>
    </row>
    <row r="81" spans="1:5">
      <c r="A81">
        <v>81</v>
      </c>
      <c r="B81">
        <f t="shared" si="4"/>
        <v>0.99636328124999995</v>
      </c>
      <c r="C81">
        <f t="shared" si="5"/>
        <v>0.83950049708768126</v>
      </c>
      <c r="D81">
        <f t="shared" si="7"/>
        <v>235.45606362722322</v>
      </c>
      <c r="E81" s="23">
        <f t="shared" si="6"/>
        <v>235.45606362722322</v>
      </c>
    </row>
    <row r="82" spans="1:5">
      <c r="A82">
        <v>82</v>
      </c>
      <c r="B82">
        <f t="shared" si="4"/>
        <v>1.0086640625000001</v>
      </c>
      <c r="C82">
        <f t="shared" si="5"/>
        <v>0.8461205564643407</v>
      </c>
      <c r="D82">
        <f t="shared" si="7"/>
        <v>236.30343122743562</v>
      </c>
      <c r="E82" s="23">
        <f t="shared" si="6"/>
        <v>236.30343122743562</v>
      </c>
    </row>
    <row r="83" spans="1:5">
      <c r="A83">
        <v>83</v>
      </c>
      <c r="B83">
        <f t="shared" si="4"/>
        <v>1.0209648437500001</v>
      </c>
      <c r="C83">
        <f t="shared" si="5"/>
        <v>0.85261259161439928</v>
      </c>
      <c r="D83">
        <f t="shared" si="7"/>
        <v>237.13441172664312</v>
      </c>
      <c r="E83" s="23">
        <f t="shared" si="6"/>
        <v>237.13441172664312</v>
      </c>
    </row>
    <row r="84" spans="1:5">
      <c r="A84">
        <v>84</v>
      </c>
      <c r="B84">
        <f t="shared" si="4"/>
        <v>1.0332656250000001</v>
      </c>
      <c r="C84">
        <f t="shared" si="5"/>
        <v>0.85897562024547258</v>
      </c>
      <c r="D84">
        <f t="shared" si="7"/>
        <v>237.94887939142049</v>
      </c>
      <c r="E84" s="23">
        <f t="shared" si="6"/>
        <v>237.94887939142049</v>
      </c>
    </row>
    <row r="85" spans="1:5">
      <c r="A85">
        <v>85</v>
      </c>
      <c r="B85">
        <f t="shared" si="4"/>
        <v>1.0455664062500001</v>
      </c>
      <c r="C85">
        <f t="shared" si="5"/>
        <v>0.86520867958480541</v>
      </c>
      <c r="D85">
        <f t="shared" si="7"/>
        <v>238.74671098685508</v>
      </c>
      <c r="E85" s="23">
        <f t="shared" si="6"/>
        <v>238.74671098685508</v>
      </c>
    </row>
    <row r="86" spans="1:5">
      <c r="A86">
        <v>86</v>
      </c>
      <c r="B86">
        <f t="shared" si="4"/>
        <v>1.0578671875000001</v>
      </c>
      <c r="C86">
        <f t="shared" si="5"/>
        <v>0.87131082652494662</v>
      </c>
      <c r="D86">
        <f t="shared" si="7"/>
        <v>239.52778579519315</v>
      </c>
      <c r="E86" s="23">
        <f t="shared" si="6"/>
        <v>239.52778579519315</v>
      </c>
    </row>
    <row r="87" spans="1:5">
      <c r="A87">
        <v>87</v>
      </c>
      <c r="B87">
        <f t="shared" si="4"/>
        <v>1.0701679687500001</v>
      </c>
      <c r="C87">
        <f t="shared" si="5"/>
        <v>0.87728113776644845</v>
      </c>
      <c r="D87">
        <f t="shared" si="7"/>
        <v>240.2919856341054</v>
      </c>
      <c r="E87" s="23">
        <f t="shared" si="6"/>
        <v>240.2919856341054</v>
      </c>
    </row>
    <row r="88" spans="1:5">
      <c r="A88">
        <v>88</v>
      </c>
      <c r="B88">
        <f t="shared" si="4"/>
        <v>1.0824687500000001</v>
      </c>
      <c r="C88">
        <f t="shared" si="5"/>
        <v>0.88311870995756814</v>
      </c>
      <c r="D88">
        <f t="shared" si="7"/>
        <v>241.03919487456872</v>
      </c>
      <c r="E88" s="23">
        <f t="shared" si="6"/>
        <v>241.03919487456872</v>
      </c>
    </row>
    <row r="89" spans="1:5">
      <c r="A89">
        <v>89</v>
      </c>
      <c r="B89">
        <f t="shared" si="4"/>
        <v>1.0947695312500001</v>
      </c>
      <c r="C89">
        <f t="shared" si="5"/>
        <v>0.88882265983095166</v>
      </c>
      <c r="D89">
        <f t="shared" si="7"/>
        <v>241.76930045836181</v>
      </c>
      <c r="E89" s="23">
        <f t="shared" si="6"/>
        <v>241.76930045836181</v>
      </c>
    </row>
    <row r="90" spans="1:5">
      <c r="A90">
        <v>90</v>
      </c>
      <c r="B90">
        <f t="shared" si="4"/>
        <v>1.1070703125000001</v>
      </c>
      <c r="C90">
        <f t="shared" si="5"/>
        <v>0.89439212433727899</v>
      </c>
      <c r="D90">
        <f t="shared" si="7"/>
        <v>242.48219191517171</v>
      </c>
      <c r="E90" s="23">
        <f t="shared" si="6"/>
        <v>242.48219191517171</v>
      </c>
    </row>
    <row r="91" spans="1:5">
      <c r="A91">
        <v>91</v>
      </c>
      <c r="B91">
        <f t="shared" si="4"/>
        <v>1.1193710937500001</v>
      </c>
      <c r="C91">
        <f t="shared" si="5"/>
        <v>0.89982626077584893</v>
      </c>
      <c r="D91">
        <f t="shared" si="7"/>
        <v>243.17776137930866</v>
      </c>
      <c r="E91" s="23">
        <f t="shared" si="6"/>
        <v>243.17776137930866</v>
      </c>
    </row>
    <row r="92" spans="1:5">
      <c r="A92">
        <v>92</v>
      </c>
      <c r="B92">
        <f t="shared" si="4"/>
        <v>1.1316718750000001</v>
      </c>
      <c r="C92">
        <f t="shared" si="5"/>
        <v>0.90512424692208693</v>
      </c>
      <c r="D92">
        <f t="shared" si="7"/>
        <v>243.85590360602714</v>
      </c>
      <c r="E92" s="23">
        <f t="shared" si="6"/>
        <v>243.85590360602714</v>
      </c>
    </row>
    <row r="93" spans="1:5">
      <c r="A93">
        <v>93</v>
      </c>
      <c r="B93">
        <f t="shared" si="4"/>
        <v>1.1439726562500001</v>
      </c>
      <c r="C93">
        <f t="shared" si="5"/>
        <v>0.91028528115195262</v>
      </c>
      <c r="D93">
        <f t="shared" si="7"/>
        <v>244.51651598744994</v>
      </c>
      <c r="E93" s="23">
        <f t="shared" si="6"/>
        <v>244.51651598744994</v>
      </c>
    </row>
    <row r="94" spans="1:5">
      <c r="A94">
        <v>94</v>
      </c>
      <c r="B94">
        <f t="shared" si="4"/>
        <v>1.1562734375000001</v>
      </c>
      <c r="C94">
        <f t="shared" si="5"/>
        <v>0.91530858256323222</v>
      </c>
      <c r="D94">
        <f t="shared" si="7"/>
        <v>245.15949856809374</v>
      </c>
      <c r="E94" s="23">
        <f t="shared" si="6"/>
        <v>245.15949856809374</v>
      </c>
    </row>
    <row r="95" spans="1:5">
      <c r="A95">
        <v>95</v>
      </c>
      <c r="B95">
        <f t="shared" si="4"/>
        <v>1.1685742187500001</v>
      </c>
      <c r="C95">
        <f t="shared" si="5"/>
        <v>0.92019339109369447</v>
      </c>
      <c r="D95">
        <f t="shared" si="7"/>
        <v>245.78475405999291</v>
      </c>
      <c r="E95" s="23">
        <f t="shared" si="6"/>
        <v>245.78475405999291</v>
      </c>
    </row>
    <row r="96" spans="1:5">
      <c r="A96">
        <v>96</v>
      </c>
      <c r="B96">
        <f t="shared" si="4"/>
        <v>1.1808749999999999</v>
      </c>
      <c r="C96">
        <f t="shared" si="5"/>
        <v>0.92493896763609318</v>
      </c>
      <c r="D96">
        <f t="shared" si="7"/>
        <v>246.39218785741991</v>
      </c>
      <c r="E96" s="23">
        <f t="shared" si="6"/>
        <v>246.39218785741991</v>
      </c>
    </row>
    <row r="97" spans="1:5">
      <c r="A97">
        <v>97</v>
      </c>
      <c r="B97">
        <f t="shared" si="4"/>
        <v>1.1931757812499999</v>
      </c>
      <c r="C97">
        <f t="shared" si="5"/>
        <v>0.92954459415000046</v>
      </c>
      <c r="D97">
        <f t="shared" si="7"/>
        <v>246.98170805120006</v>
      </c>
      <c r="E97" s="23">
        <f t="shared" si="6"/>
        <v>246.98170805120006</v>
      </c>
    </row>
    <row r="98" spans="1:5">
      <c r="A98">
        <v>98</v>
      </c>
      <c r="B98">
        <f t="shared" si="4"/>
        <v>1.2054765624999999</v>
      </c>
      <c r="C98">
        <f t="shared" si="5"/>
        <v>0.93400957377045069</v>
      </c>
      <c r="D98">
        <f t="shared" si="7"/>
        <v>247.5532254426177</v>
      </c>
      <c r="E98" s="23">
        <f t="shared" si="6"/>
        <v>247.5532254426177</v>
      </c>
    </row>
    <row r="99" spans="1:5">
      <c r="A99">
        <v>99</v>
      </c>
      <c r="B99">
        <f t="shared" si="4"/>
        <v>1.2177773437499999</v>
      </c>
      <c r="C99">
        <f t="shared" si="5"/>
        <v>0.9383332309133815</v>
      </c>
      <c r="D99">
        <f t="shared" si="7"/>
        <v>248.10665355691282</v>
      </c>
      <c r="E99" s="23">
        <f t="shared" si="6"/>
        <v>248.10665355691282</v>
      </c>
    </row>
    <row r="100" spans="1:5">
      <c r="A100">
        <v>100</v>
      </c>
      <c r="B100">
        <f t="shared" si="4"/>
        <v>1.2300781249999999</v>
      </c>
      <c r="C100">
        <f t="shared" si="5"/>
        <v>0.94251491137785492</v>
      </c>
      <c r="D100">
        <f t="shared" si="7"/>
        <v>248.64190865636544</v>
      </c>
      <c r="E100" s="23">
        <f t="shared" si="6"/>
        <v>248.64190865636544</v>
      </c>
    </row>
    <row r="101" spans="1:5">
      <c r="A101">
        <v>101</v>
      </c>
      <c r="B101">
        <f t="shared" si="4"/>
        <v>1.2423789062499999</v>
      </c>
      <c r="C101">
        <f t="shared" si="5"/>
        <v>0.9465539824450423</v>
      </c>
      <c r="D101">
        <f t="shared" si="7"/>
        <v>249.15890975296543</v>
      </c>
      <c r="E101" s="23">
        <f t="shared" si="6"/>
        <v>249.15890975296543</v>
      </c>
    </row>
    <row r="102" spans="1:5">
      <c r="A102">
        <v>102</v>
      </c>
      <c r="B102">
        <f t="shared" si="4"/>
        <v>1.2546796874999999</v>
      </c>
      <c r="C102">
        <f t="shared" si="5"/>
        <v>0.95044983297395935</v>
      </c>
      <c r="D102">
        <f t="shared" si="7"/>
        <v>249.65757862066681</v>
      </c>
      <c r="E102" s="23">
        <f t="shared" si="6"/>
        <v>249.65757862066681</v>
      </c>
    </row>
    <row r="103" spans="1:5">
      <c r="A103">
        <v>103</v>
      </c>
      <c r="B103">
        <f t="shared" si="4"/>
        <v>1.2669804687499999</v>
      </c>
      <c r="C103">
        <f t="shared" si="5"/>
        <v>0.95420187349393681</v>
      </c>
      <c r="D103">
        <f t="shared" si="7"/>
        <v>250.13783980722391</v>
      </c>
      <c r="E103" s="23">
        <f t="shared" si="6"/>
        <v>250.13783980722391</v>
      </c>
    </row>
    <row r="104" spans="1:5">
      <c r="A104">
        <v>104</v>
      </c>
      <c r="B104">
        <f t="shared" si="4"/>
        <v>1.2792812499999999</v>
      </c>
      <c r="C104">
        <f t="shared" si="5"/>
        <v>0.95780953629381071</v>
      </c>
      <c r="D104">
        <f t="shared" si="7"/>
        <v>250.59962064560779</v>
      </c>
      <c r="E104" s="23">
        <f t="shared" si="6"/>
        <v>250.59962064560779</v>
      </c>
    </row>
    <row r="105" spans="1:5">
      <c r="A105">
        <v>105</v>
      </c>
      <c r="B105">
        <f t="shared" si="4"/>
        <v>1.2915820312499999</v>
      </c>
      <c r="C105">
        <f t="shared" si="5"/>
        <v>0.96127227550782213</v>
      </c>
      <c r="D105">
        <f t="shared" si="7"/>
        <v>251.04285126500122</v>
      </c>
      <c r="E105" s="23">
        <f t="shared" si="6"/>
        <v>251.04285126500122</v>
      </c>
    </row>
    <row r="106" spans="1:5">
      <c r="A106">
        <v>106</v>
      </c>
      <c r="B106">
        <f t="shared" si="4"/>
        <v>1.3038828124999999</v>
      </c>
      <c r="C106">
        <f t="shared" si="5"/>
        <v>0.96458956719821032</v>
      </c>
      <c r="D106">
        <f t="shared" si="7"/>
        <v>251.46746460137092</v>
      </c>
      <c r="E106" s="23">
        <f t="shared" si="6"/>
        <v>251.46746460137092</v>
      </c>
    </row>
    <row r="107" spans="1:5">
      <c r="A107">
        <v>107</v>
      </c>
      <c r="B107">
        <f t="shared" si="4"/>
        <v>1.3161835937499999</v>
      </c>
      <c r="C107">
        <f t="shared" si="5"/>
        <v>0.96776090943448789</v>
      </c>
      <c r="D107">
        <f t="shared" si="7"/>
        <v>251.87339640761445</v>
      </c>
      <c r="E107" s="23">
        <f t="shared" si="6"/>
        <v>251.87339640761445</v>
      </c>
    </row>
    <row r="108" spans="1:5">
      <c r="A108">
        <v>108</v>
      </c>
      <c r="B108">
        <f t="shared" si="4"/>
        <v>1.3284843749999999</v>
      </c>
      <c r="C108">
        <f t="shared" si="5"/>
        <v>0.97078582236938749</v>
      </c>
      <c r="D108">
        <f t="shared" si="7"/>
        <v>252.2605852632816</v>
      </c>
      <c r="E108" s="23">
        <f t="shared" si="6"/>
        <v>252.2605852632816</v>
      </c>
    </row>
    <row r="109" spans="1:5">
      <c r="A109">
        <v>109</v>
      </c>
      <c r="B109">
        <f t="shared" si="4"/>
        <v>1.3407851562499999</v>
      </c>
      <c r="C109">
        <f t="shared" si="5"/>
        <v>0.97366384831146524</v>
      </c>
      <c r="D109">
        <f t="shared" si="7"/>
        <v>252.62897258386755</v>
      </c>
      <c r="E109" s="23">
        <f t="shared" si="6"/>
        <v>252.62897258386755</v>
      </c>
    </row>
    <row r="110" spans="1:5">
      <c r="A110">
        <v>110</v>
      </c>
      <c r="B110">
        <f t="shared" si="4"/>
        <v>1.3530859374999999</v>
      </c>
      <c r="C110">
        <f t="shared" si="5"/>
        <v>0.97639455179435353</v>
      </c>
      <c r="D110">
        <f t="shared" si="7"/>
        <v>252.97850262967725</v>
      </c>
      <c r="E110" s="23">
        <f t="shared" si="6"/>
        <v>252.97850262967725</v>
      </c>
    </row>
    <row r="111" spans="1:5">
      <c r="A111">
        <v>111</v>
      </c>
      <c r="B111">
        <f t="shared" si="4"/>
        <v>1.36538671875</v>
      </c>
      <c r="C111">
        <f t="shared" si="5"/>
        <v>0.97897751964264978</v>
      </c>
      <c r="D111">
        <f t="shared" si="7"/>
        <v>253.30912251425917</v>
      </c>
      <c r="E111" s="23">
        <f t="shared" si="6"/>
        <v>253.30912251425917</v>
      </c>
    </row>
    <row r="112" spans="1:5">
      <c r="A112">
        <v>112</v>
      </c>
      <c r="B112">
        <f t="shared" si="4"/>
        <v>1.3776875</v>
      </c>
      <c r="C112">
        <f t="shared" si="5"/>
        <v>0.9814123610344333</v>
      </c>
      <c r="D112">
        <f t="shared" si="7"/>
        <v>253.62078221240745</v>
      </c>
      <c r="E112" s="23">
        <f t="shared" si="6"/>
        <v>253.62078221240745</v>
      </c>
    </row>
    <row r="113" spans="1:5">
      <c r="A113">
        <v>113</v>
      </c>
      <c r="B113">
        <f t="shared" si="4"/>
        <v>1.38998828125</v>
      </c>
      <c r="C113">
        <f t="shared" si="5"/>
        <v>0.98369870756039912</v>
      </c>
      <c r="D113">
        <f t="shared" si="7"/>
        <v>253.91343456773109</v>
      </c>
      <c r="E113" s="23">
        <f t="shared" si="6"/>
        <v>253.91343456773109</v>
      </c>
    </row>
    <row r="114" spans="1:5">
      <c r="A114">
        <v>114</v>
      </c>
      <c r="B114">
        <f t="shared" si="4"/>
        <v>1.4022890625</v>
      </c>
      <c r="C114">
        <f t="shared" si="5"/>
        <v>0.98583621327960125</v>
      </c>
      <c r="D114">
        <f t="shared" si="7"/>
        <v>254.18703529978896</v>
      </c>
      <c r="E114" s="23">
        <f t="shared" si="6"/>
        <v>254.18703529978896</v>
      </c>
    </row>
    <row r="115" spans="1:5">
      <c r="A115">
        <v>115</v>
      </c>
      <c r="B115">
        <f t="shared" si="4"/>
        <v>1.41458984375</v>
      </c>
      <c r="C115">
        <f t="shared" si="5"/>
        <v>0.98782455477179598</v>
      </c>
      <c r="D115">
        <f t="shared" si="7"/>
        <v>254.44154301078987</v>
      </c>
      <c r="E115" s="23">
        <f t="shared" si="6"/>
        <v>254.44154301078987</v>
      </c>
    </row>
    <row r="116" spans="1:5">
      <c r="A116">
        <v>116</v>
      </c>
      <c r="B116">
        <f t="shared" si="4"/>
        <v>1.426890625</v>
      </c>
      <c r="C116">
        <f t="shared" si="5"/>
        <v>0.98966343118637778</v>
      </c>
      <c r="D116">
        <f t="shared" si="7"/>
        <v>254.67691919185637</v>
      </c>
      <c r="E116" s="23">
        <f t="shared" si="6"/>
        <v>254.67691919185637</v>
      </c>
    </row>
    <row r="117" spans="1:5">
      <c r="A117">
        <v>117</v>
      </c>
      <c r="B117">
        <f t="shared" si="4"/>
        <v>1.43919140625</v>
      </c>
      <c r="C117">
        <f t="shared" si="5"/>
        <v>0.9913525642879002</v>
      </c>
      <c r="D117">
        <f t="shared" si="7"/>
        <v>254.89312822885123</v>
      </c>
      <c r="E117" s="23">
        <f t="shared" si="6"/>
        <v>254.89312822885123</v>
      </c>
    </row>
    <row r="118" spans="1:5">
      <c r="A118">
        <v>118</v>
      </c>
      <c r="B118">
        <f t="shared" si="4"/>
        <v>1.4514921875</v>
      </c>
      <c r="C118">
        <f t="shared" si="5"/>
        <v>0.99289169849817493</v>
      </c>
      <c r="D118">
        <f t="shared" si="7"/>
        <v>255.09013740776641</v>
      </c>
      <c r="E118" s="23">
        <f t="shared" si="6"/>
        <v>255.09013740776641</v>
      </c>
    </row>
    <row r="119" spans="1:5">
      <c r="A119">
        <v>119</v>
      </c>
      <c r="B119">
        <f t="shared" si="4"/>
        <v>1.46379296875</v>
      </c>
      <c r="C119">
        <f t="shared" si="5"/>
        <v>0.99428060093494264</v>
      </c>
      <c r="D119">
        <f t="shared" si="7"/>
        <v>255.26791691967264</v>
      </c>
      <c r="E119" s="23">
        <f t="shared" si="6"/>
        <v>255.26791691967264</v>
      </c>
    </row>
    <row r="120" spans="1:5">
      <c r="A120">
        <v>120</v>
      </c>
      <c r="B120">
        <f t="shared" si="4"/>
        <v>1.47609375</v>
      </c>
      <c r="C120">
        <f t="shared" si="5"/>
        <v>0.99551906144710955</v>
      </c>
      <c r="D120">
        <f t="shared" si="7"/>
        <v>255.42643986523001</v>
      </c>
      <c r="E120" s="23">
        <f t="shared" si="6"/>
        <v>255.42643986523001</v>
      </c>
    </row>
    <row r="121" spans="1:5">
      <c r="A121">
        <v>121</v>
      </c>
      <c r="B121">
        <f t="shared" si="4"/>
        <v>1.48839453125</v>
      </c>
      <c r="C121">
        <f t="shared" si="5"/>
        <v>0.99660689264654523</v>
      </c>
      <c r="D121">
        <f t="shared" si="7"/>
        <v>255.56568225875779</v>
      </c>
      <c r="E121" s="23">
        <f t="shared" si="6"/>
        <v>255.56568225875779</v>
      </c>
    </row>
    <row r="122" spans="1:5">
      <c r="A122">
        <v>122</v>
      </c>
      <c r="B122">
        <f t="shared" si="4"/>
        <v>1.5006953125</v>
      </c>
      <c r="C122">
        <f t="shared" si="5"/>
        <v>0.99754392993643548</v>
      </c>
      <c r="D122">
        <f t="shared" si="7"/>
        <v>255.68562303186374</v>
      </c>
      <c r="E122" s="23">
        <f t="shared" si="6"/>
        <v>255.68562303186374</v>
      </c>
    </row>
    <row r="123" spans="1:5">
      <c r="A123">
        <v>123</v>
      </c>
      <c r="B123">
        <f t="shared" si="4"/>
        <v>1.51299609375</v>
      </c>
      <c r="C123">
        <f t="shared" si="5"/>
        <v>0.99833003153618727</v>
      </c>
      <c r="D123">
        <f t="shared" si="7"/>
        <v>255.78624403663196</v>
      </c>
      <c r="E123" s="23">
        <f t="shared" si="6"/>
        <v>255.78624403663196</v>
      </c>
    </row>
    <row r="124" spans="1:5">
      <c r="A124">
        <v>124</v>
      </c>
      <c r="B124">
        <f t="shared" si="4"/>
        <v>1.525296875</v>
      </c>
      <c r="C124">
        <f t="shared" si="5"/>
        <v>0.99896507850288097</v>
      </c>
      <c r="D124">
        <f t="shared" si="7"/>
        <v>255.86753004836876</v>
      </c>
      <c r="E124" s="23">
        <f t="shared" si="6"/>
        <v>255.86753004836876</v>
      </c>
    </row>
    <row r="125" spans="1:5">
      <c r="A125">
        <v>125</v>
      </c>
      <c r="B125">
        <f t="shared" si="4"/>
        <v>1.53759765625</v>
      </c>
      <c r="C125">
        <f t="shared" si="5"/>
        <v>0.99944897474926742</v>
      </c>
      <c r="D125">
        <f t="shared" si="7"/>
        <v>255.92946876790623</v>
      </c>
      <c r="E125" s="23">
        <f t="shared" si="6"/>
        <v>255.92946876790623</v>
      </c>
    </row>
    <row r="126" spans="1:5">
      <c r="A126">
        <v>126</v>
      </c>
      <c r="B126">
        <f t="shared" si="4"/>
        <v>1.5498984375</v>
      </c>
      <c r="C126">
        <f t="shared" si="5"/>
        <v>0.99978164705830641</v>
      </c>
      <c r="D126">
        <f t="shared" si="7"/>
        <v>255.97205082346323</v>
      </c>
      <c r="E126" s="23">
        <f t="shared" si="6"/>
        <v>255.97205082346323</v>
      </c>
    </row>
    <row r="127" spans="1:5">
      <c r="A127">
        <v>127</v>
      </c>
      <c r="B127">
        <f t="shared" si="4"/>
        <v>1.56219921875</v>
      </c>
      <c r="C127">
        <f t="shared" si="5"/>
        <v>0.99996304509424527</v>
      </c>
      <c r="D127">
        <f t="shared" si="7"/>
        <v>255.99526977206341</v>
      </c>
      <c r="E127" s="23">
        <f t="shared" si="6"/>
        <v>255.99526977206341</v>
      </c>
    </row>
    <row r="128" spans="1:5">
      <c r="A128">
        <v>128</v>
      </c>
      <c r="B128">
        <f t="shared" si="4"/>
        <v>1.5745</v>
      </c>
      <c r="C128">
        <f t="shared" si="5"/>
        <v>0.99999314141023499</v>
      </c>
      <c r="D128">
        <f t="shared" si="7"/>
        <v>255.99912210051008</v>
      </c>
      <c r="E128" s="23">
        <f t="shared" si="6"/>
        <v>255.99912210051008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6"/>
  <sheetViews>
    <sheetView workbookViewId="0">
      <selection activeCell="B5" sqref="B5:I16"/>
    </sheetView>
  </sheetViews>
  <sheetFormatPr baseColWidth="10" defaultRowHeight="15" x14ac:dyDescent="0"/>
  <cols>
    <col min="3" max="18" width="3.83203125" customWidth="1"/>
  </cols>
  <sheetData>
    <row r="1" spans="2:18" ht="16" thickBot="1"/>
    <row r="2" spans="2:18">
      <c r="B2" s="24" t="s">
        <v>40</v>
      </c>
      <c r="C2" s="25">
        <v>0</v>
      </c>
      <c r="D2" s="25">
        <v>1</v>
      </c>
      <c r="E2" s="25" t="s">
        <v>44</v>
      </c>
      <c r="F2" s="25" t="s">
        <v>45</v>
      </c>
      <c r="G2" s="25" t="s">
        <v>46</v>
      </c>
      <c r="H2" s="25" t="s">
        <v>47</v>
      </c>
      <c r="I2" s="25" t="s">
        <v>48</v>
      </c>
      <c r="J2" s="25" t="s">
        <v>49</v>
      </c>
      <c r="K2" s="25" t="s">
        <v>50</v>
      </c>
      <c r="L2" s="25" t="s">
        <v>51</v>
      </c>
      <c r="M2" s="25" t="s">
        <v>17</v>
      </c>
      <c r="N2" s="25" t="s">
        <v>18</v>
      </c>
      <c r="O2" s="25" t="s">
        <v>41</v>
      </c>
      <c r="P2" s="25" t="s">
        <v>11</v>
      </c>
      <c r="Q2" s="25" t="s">
        <v>43</v>
      </c>
      <c r="R2" s="26" t="s">
        <v>42</v>
      </c>
    </row>
    <row r="3" spans="2:18" ht="16" thickBot="1">
      <c r="B3" s="27" t="s">
        <v>39</v>
      </c>
      <c r="C3" s="28">
        <v>0</v>
      </c>
      <c r="D3" s="28">
        <v>1</v>
      </c>
      <c r="E3" s="29">
        <v>3</v>
      </c>
      <c r="F3" s="29">
        <v>2</v>
      </c>
      <c r="G3" s="29">
        <v>6</v>
      </c>
      <c r="H3" s="29">
        <v>7</v>
      </c>
      <c r="I3" s="29">
        <v>5</v>
      </c>
      <c r="J3" s="29">
        <v>4</v>
      </c>
      <c r="K3" s="29" t="s">
        <v>41</v>
      </c>
      <c r="L3" s="29" t="s">
        <v>11</v>
      </c>
      <c r="M3" s="29" t="s">
        <v>42</v>
      </c>
      <c r="N3" s="29" t="s">
        <v>43</v>
      </c>
      <c r="O3" s="29" t="s">
        <v>17</v>
      </c>
      <c r="P3" s="29" t="s">
        <v>18</v>
      </c>
      <c r="Q3" s="29">
        <v>9</v>
      </c>
      <c r="R3" s="30">
        <v>8</v>
      </c>
    </row>
    <row r="4" spans="2:18" ht="16" thickBot="1"/>
    <row r="5" spans="2:18">
      <c r="B5" s="34" t="s">
        <v>60</v>
      </c>
      <c r="C5" s="184" t="s">
        <v>59</v>
      </c>
      <c r="D5" s="185"/>
      <c r="E5" s="185"/>
      <c r="F5" s="185"/>
      <c r="G5" s="185"/>
      <c r="H5" s="185"/>
      <c r="I5" s="186"/>
      <c r="J5" s="33"/>
      <c r="K5" s="33"/>
      <c r="L5" s="33"/>
      <c r="M5" s="33"/>
      <c r="N5" s="33"/>
      <c r="O5" s="33"/>
      <c r="P5" s="33"/>
      <c r="Q5" s="33"/>
      <c r="R5" s="33"/>
    </row>
    <row r="6" spans="2:18" ht="16" thickBot="1">
      <c r="B6" s="36"/>
      <c r="C6" s="37" t="s">
        <v>52</v>
      </c>
      <c r="D6" s="29" t="s">
        <v>53</v>
      </c>
      <c r="E6" s="29" t="s">
        <v>54</v>
      </c>
      <c r="F6" s="29" t="s">
        <v>55</v>
      </c>
      <c r="G6" s="29" t="s">
        <v>56</v>
      </c>
      <c r="H6" s="29" t="s">
        <v>57</v>
      </c>
      <c r="I6" s="30" t="s">
        <v>58</v>
      </c>
      <c r="J6" s="33"/>
      <c r="K6" s="33"/>
      <c r="L6" s="33"/>
      <c r="M6" s="33"/>
      <c r="N6" s="33"/>
      <c r="O6" s="33"/>
      <c r="P6" s="33"/>
      <c r="Q6" s="33"/>
      <c r="R6" s="33"/>
    </row>
    <row r="7" spans="2:18">
      <c r="B7" s="35">
        <v>0</v>
      </c>
      <c r="C7" s="38">
        <v>1</v>
      </c>
      <c r="D7" s="39">
        <v>1</v>
      </c>
      <c r="E7" s="39">
        <v>1</v>
      </c>
      <c r="F7" s="39">
        <v>1</v>
      </c>
      <c r="G7" s="39">
        <v>1</v>
      </c>
      <c r="H7" s="39">
        <v>1</v>
      </c>
      <c r="I7" s="40">
        <v>0</v>
      </c>
    </row>
    <row r="8" spans="2:18">
      <c r="B8" s="31">
        <v>1</v>
      </c>
      <c r="C8" s="13">
        <v>0</v>
      </c>
      <c r="D8" s="14">
        <v>1</v>
      </c>
      <c r="E8" s="14">
        <v>1</v>
      </c>
      <c r="F8" s="14">
        <v>0</v>
      </c>
      <c r="G8" s="14">
        <v>0</v>
      </c>
      <c r="H8" s="14">
        <v>0</v>
      </c>
      <c r="I8" s="10">
        <v>0</v>
      </c>
    </row>
    <row r="9" spans="2:18">
      <c r="B9" s="31">
        <v>2</v>
      </c>
      <c r="C9" s="13">
        <v>1</v>
      </c>
      <c r="D9" s="14">
        <v>1</v>
      </c>
      <c r="E9" s="14">
        <v>0</v>
      </c>
      <c r="F9" s="14">
        <v>1</v>
      </c>
      <c r="G9" s="14">
        <v>1</v>
      </c>
      <c r="H9" s="14">
        <v>0</v>
      </c>
      <c r="I9" s="10">
        <v>1</v>
      </c>
    </row>
    <row r="10" spans="2:18">
      <c r="B10" s="31">
        <v>3</v>
      </c>
      <c r="C10" s="13">
        <v>1</v>
      </c>
      <c r="D10" s="14">
        <v>1</v>
      </c>
      <c r="E10" s="14">
        <v>1</v>
      </c>
      <c r="F10" s="14">
        <v>1</v>
      </c>
      <c r="G10" s="14">
        <v>0</v>
      </c>
      <c r="H10" s="14">
        <v>0</v>
      </c>
      <c r="I10" s="10">
        <v>1</v>
      </c>
    </row>
    <row r="11" spans="2:18">
      <c r="B11" s="31">
        <v>4</v>
      </c>
      <c r="C11" s="13">
        <v>0</v>
      </c>
      <c r="D11" s="14">
        <v>1</v>
      </c>
      <c r="E11" s="14">
        <v>1</v>
      </c>
      <c r="F11" s="14">
        <v>0</v>
      </c>
      <c r="G11" s="14">
        <v>0</v>
      </c>
      <c r="H11" s="14">
        <v>1</v>
      </c>
      <c r="I11" s="10">
        <v>1</v>
      </c>
    </row>
    <row r="12" spans="2:18">
      <c r="B12" s="31">
        <v>5</v>
      </c>
      <c r="C12" s="13">
        <v>1</v>
      </c>
      <c r="D12" s="14">
        <v>0</v>
      </c>
      <c r="E12" s="14">
        <v>1</v>
      </c>
      <c r="F12" s="14">
        <v>1</v>
      </c>
      <c r="G12" s="14">
        <v>0</v>
      </c>
      <c r="H12" s="14">
        <v>1</v>
      </c>
      <c r="I12" s="10">
        <v>1</v>
      </c>
    </row>
    <row r="13" spans="2:18">
      <c r="B13" s="31">
        <v>6</v>
      </c>
      <c r="C13" s="13">
        <v>1</v>
      </c>
      <c r="D13" s="14">
        <v>0</v>
      </c>
      <c r="E13" s="14">
        <v>1</v>
      </c>
      <c r="F13" s="14">
        <v>1</v>
      </c>
      <c r="G13" s="14">
        <v>1</v>
      </c>
      <c r="H13" s="14">
        <v>1</v>
      </c>
      <c r="I13" s="10">
        <v>1</v>
      </c>
    </row>
    <row r="14" spans="2:18">
      <c r="B14" s="31">
        <v>7</v>
      </c>
      <c r="C14" s="13">
        <v>1</v>
      </c>
      <c r="D14" s="14">
        <v>1</v>
      </c>
      <c r="E14" s="14">
        <v>1</v>
      </c>
      <c r="F14" s="14">
        <v>0</v>
      </c>
      <c r="G14" s="14">
        <v>0</v>
      </c>
      <c r="H14" s="14">
        <v>0</v>
      </c>
      <c r="I14" s="10">
        <v>0</v>
      </c>
    </row>
    <row r="15" spans="2:18">
      <c r="B15" s="31">
        <v>8</v>
      </c>
      <c r="C15" s="13">
        <v>1</v>
      </c>
      <c r="D15" s="14">
        <v>1</v>
      </c>
      <c r="E15" s="14">
        <v>1</v>
      </c>
      <c r="F15" s="14">
        <v>1</v>
      </c>
      <c r="G15" s="14">
        <v>1</v>
      </c>
      <c r="H15" s="14">
        <v>1</v>
      </c>
      <c r="I15" s="10">
        <v>1</v>
      </c>
    </row>
    <row r="16" spans="2:18" ht="16" thickBot="1">
      <c r="B16" s="32">
        <v>9</v>
      </c>
      <c r="C16" s="15">
        <v>1</v>
      </c>
      <c r="D16" s="16">
        <v>1</v>
      </c>
      <c r="E16" s="16">
        <v>1</v>
      </c>
      <c r="F16" s="16">
        <v>1</v>
      </c>
      <c r="G16" s="16">
        <v>0</v>
      </c>
      <c r="H16" s="16">
        <v>1</v>
      </c>
      <c r="I16" s="11">
        <v>1</v>
      </c>
    </row>
  </sheetData>
  <mergeCells count="1">
    <mergeCell ref="C5:I5"/>
  </mergeCells>
  <pageMargins left="0.75" right="0.75" top="1" bottom="1" header="0.5" footer="0.5"/>
  <pageSetup paperSize="9" orientation="portrait" horizontalDpi="4294967292" verticalDpi="4294967292"/>
  <ignoredErrors>
    <ignoredError sqref="H2:L2 E2:G2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workbookViewId="0">
      <selection activeCell="C36" sqref="C36:R36"/>
    </sheetView>
  </sheetViews>
  <sheetFormatPr baseColWidth="10" defaultRowHeight="15" x14ac:dyDescent="0"/>
  <cols>
    <col min="1" max="2" width="13.83203125" customWidth="1"/>
    <col min="7" max="7" width="12.1640625" bestFit="1" customWidth="1"/>
    <col min="17" max="18" width="12.1640625" bestFit="1" customWidth="1"/>
  </cols>
  <sheetData>
    <row r="1" spans="1:11" ht="16" thickBot="1"/>
    <row r="2" spans="1:11" ht="16" thickBot="1">
      <c r="A2" t="s">
        <v>61</v>
      </c>
      <c r="C2" s="47">
        <v>100</v>
      </c>
    </row>
    <row r="3" spans="1:11" ht="16" thickBot="1">
      <c r="A3" t="s">
        <v>62</v>
      </c>
      <c r="B3" t="s">
        <v>82</v>
      </c>
      <c r="C3" s="41">
        <v>128</v>
      </c>
      <c r="D3" s="42">
        <v>64</v>
      </c>
      <c r="E3" s="42">
        <v>32</v>
      </c>
      <c r="F3" s="44">
        <v>16</v>
      </c>
      <c r="G3" s="45">
        <v>8</v>
      </c>
      <c r="H3" s="42">
        <v>4</v>
      </c>
      <c r="I3" s="42">
        <v>2</v>
      </c>
      <c r="J3" s="43">
        <v>1</v>
      </c>
    </row>
    <row r="4" spans="1:11" ht="16" thickBot="1">
      <c r="B4" t="s">
        <v>81</v>
      </c>
      <c r="C4" s="62" t="s">
        <v>83</v>
      </c>
      <c r="D4" s="42">
        <v>64</v>
      </c>
      <c r="E4" s="42">
        <v>32</v>
      </c>
      <c r="F4" s="44">
        <v>16</v>
      </c>
      <c r="G4" s="45">
        <v>8</v>
      </c>
      <c r="H4" s="42">
        <v>4</v>
      </c>
      <c r="I4" s="42">
        <v>2</v>
      </c>
      <c r="J4" s="43">
        <v>1</v>
      </c>
    </row>
    <row r="5" spans="1:11" ht="16" thickBot="1">
      <c r="A5" t="s">
        <v>64</v>
      </c>
      <c r="C5">
        <f t="shared" ref="C5:H5" si="0">(D5-C6)/2</f>
        <v>0</v>
      </c>
      <c r="D5">
        <f t="shared" si="0"/>
        <v>0</v>
      </c>
      <c r="E5">
        <f t="shared" si="0"/>
        <v>1</v>
      </c>
      <c r="F5">
        <f t="shared" si="0"/>
        <v>3</v>
      </c>
      <c r="G5">
        <f t="shared" si="0"/>
        <v>6</v>
      </c>
      <c r="H5">
        <f t="shared" si="0"/>
        <v>12</v>
      </c>
      <c r="I5">
        <f>(J5-I6)/2</f>
        <v>25</v>
      </c>
      <c r="J5">
        <f>(C2-J6)/2</f>
        <v>50</v>
      </c>
    </row>
    <row r="6" spans="1:11" ht="16" thickBot="1">
      <c r="A6" t="s">
        <v>63</v>
      </c>
      <c r="C6" s="63">
        <f t="shared" ref="C6:H6" si="1">MOD(D5,2)</f>
        <v>0</v>
      </c>
      <c r="D6" s="64">
        <f t="shared" si="1"/>
        <v>1</v>
      </c>
      <c r="E6" s="64">
        <f t="shared" si="1"/>
        <v>1</v>
      </c>
      <c r="F6" s="64">
        <f t="shared" si="1"/>
        <v>0</v>
      </c>
      <c r="G6" s="64">
        <f t="shared" si="1"/>
        <v>0</v>
      </c>
      <c r="H6" s="64">
        <f t="shared" si="1"/>
        <v>1</v>
      </c>
      <c r="I6" s="64">
        <f>MOD(J5,2)</f>
        <v>0</v>
      </c>
      <c r="J6" s="65">
        <f>MOD(C2,2)</f>
        <v>0</v>
      </c>
    </row>
    <row r="8" spans="1:11">
      <c r="A8" t="s">
        <v>85</v>
      </c>
      <c r="B8" t="s">
        <v>84</v>
      </c>
      <c r="C8">
        <f>C3*C6</f>
        <v>0</v>
      </c>
      <c r="D8">
        <f t="shared" ref="D8:J8" si="2">D3*D6</f>
        <v>64</v>
      </c>
      <c r="E8">
        <f t="shared" si="2"/>
        <v>32</v>
      </c>
      <c r="F8">
        <f t="shared" si="2"/>
        <v>0</v>
      </c>
      <c r="G8">
        <f t="shared" si="2"/>
        <v>0</v>
      </c>
      <c r="H8">
        <f t="shared" si="2"/>
        <v>4</v>
      </c>
      <c r="I8">
        <f t="shared" si="2"/>
        <v>0</v>
      </c>
      <c r="J8">
        <f t="shared" si="2"/>
        <v>0</v>
      </c>
      <c r="K8">
        <f>SUM(C8:J8)</f>
        <v>100</v>
      </c>
    </row>
    <row r="10" spans="1:11" ht="16" thickBot="1"/>
    <row r="11" spans="1:11" ht="16" thickBot="1">
      <c r="A11" t="s">
        <v>61</v>
      </c>
      <c r="C11" s="47">
        <v>0.5625</v>
      </c>
    </row>
    <row r="12" spans="1:11" ht="16" thickBot="1">
      <c r="A12" t="s">
        <v>62</v>
      </c>
      <c r="B12" t="s">
        <v>81</v>
      </c>
      <c r="C12" s="62" t="s">
        <v>83</v>
      </c>
      <c r="D12" s="42">
        <f>64/128</f>
        <v>0.5</v>
      </c>
      <c r="E12" s="42">
        <f>32/128</f>
        <v>0.25</v>
      </c>
      <c r="F12" s="44">
        <f>16/128</f>
        <v>0.125</v>
      </c>
      <c r="G12" s="45">
        <f>8/128</f>
        <v>6.25E-2</v>
      </c>
      <c r="H12" s="42">
        <f xml:space="preserve"> 4/128</f>
        <v>3.125E-2</v>
      </c>
      <c r="I12" s="42">
        <f xml:space="preserve"> 2/128</f>
        <v>1.5625E-2</v>
      </c>
      <c r="J12" s="43">
        <f>1/128</f>
        <v>7.8125E-3</v>
      </c>
    </row>
    <row r="13" spans="1:11">
      <c r="A13" t="s">
        <v>64</v>
      </c>
      <c r="D13">
        <f t="shared" ref="D13" si="3">(E13-D14)/2</f>
        <v>0</v>
      </c>
      <c r="E13">
        <f t="shared" ref="E13" si="4">(F13-E14)/2</f>
        <v>7.8125E-3</v>
      </c>
      <c r="F13">
        <f t="shared" ref="F13" si="5">(G13-F14)/2</f>
        <v>1.5625E-2</v>
      </c>
      <c r="G13">
        <f t="shared" ref="G13" si="6">(H13-G14)/2</f>
        <v>3.125E-2</v>
      </c>
      <c r="H13">
        <f t="shared" ref="H13" si="7">(I13-H14)/2</f>
        <v>7.03125E-2</v>
      </c>
      <c r="I13">
        <f>(J13-I14)/2</f>
        <v>0.140625</v>
      </c>
      <c r="J13">
        <f>(C11-J14)/2</f>
        <v>0.28125</v>
      </c>
    </row>
    <row r="14" spans="1:11" ht="16" thickBot="1">
      <c r="A14" t="s">
        <v>63</v>
      </c>
      <c r="D14">
        <f t="shared" ref="D14:H14" si="8">MOD(E13,2/128)</f>
        <v>7.8125E-3</v>
      </c>
      <c r="E14">
        <f t="shared" si="8"/>
        <v>0</v>
      </c>
      <c r="F14">
        <f>MOD(G13,2/128)</f>
        <v>0</v>
      </c>
      <c r="G14">
        <f>MOD(H13,2/128)</f>
        <v>7.8125E-3</v>
      </c>
      <c r="H14">
        <f t="shared" si="8"/>
        <v>0</v>
      </c>
      <c r="I14">
        <f>MOD(J13,2/128)</f>
        <v>0</v>
      </c>
      <c r="J14">
        <f>MOD(C11,2/128)</f>
        <v>0</v>
      </c>
    </row>
    <row r="15" spans="1:11" ht="16" thickBot="1">
      <c r="B15" t="s">
        <v>81</v>
      </c>
      <c r="C15" s="63">
        <v>0</v>
      </c>
      <c r="D15" s="64">
        <f t="shared" ref="D15:I15" si="9">D14/$J$12</f>
        <v>1</v>
      </c>
      <c r="E15" s="64">
        <f t="shared" si="9"/>
        <v>0</v>
      </c>
      <c r="F15" s="64">
        <f t="shared" si="9"/>
        <v>0</v>
      </c>
      <c r="G15" s="64">
        <f t="shared" si="9"/>
        <v>1</v>
      </c>
      <c r="H15" s="64">
        <f t="shared" si="9"/>
        <v>0</v>
      </c>
      <c r="I15" s="64">
        <f t="shared" si="9"/>
        <v>0</v>
      </c>
      <c r="J15" s="65">
        <f>J14/$J$12</f>
        <v>0</v>
      </c>
    </row>
    <row r="17" spans="1:20">
      <c r="A17" t="s">
        <v>85</v>
      </c>
      <c r="B17" t="s">
        <v>84</v>
      </c>
      <c r="D17">
        <f t="shared" ref="D17:I17" si="10">D12*D15</f>
        <v>0.5</v>
      </c>
      <c r="E17">
        <f t="shared" si="10"/>
        <v>0</v>
      </c>
      <c r="F17">
        <f t="shared" si="10"/>
        <v>0</v>
      </c>
      <c r="G17">
        <f t="shared" si="10"/>
        <v>6.25E-2</v>
      </c>
      <c r="H17">
        <f t="shared" si="10"/>
        <v>0</v>
      </c>
      <c r="I17">
        <f t="shared" si="10"/>
        <v>0</v>
      </c>
      <c r="J17">
        <f>J12*J15</f>
        <v>0</v>
      </c>
      <c r="K17">
        <f>SUM(D17:J17)</f>
        <v>0.5625</v>
      </c>
    </row>
    <row r="19" spans="1:20" ht="16" thickBot="1"/>
    <row r="20" spans="1:20" ht="16" thickBot="1">
      <c r="A20" t="s">
        <v>61</v>
      </c>
      <c r="C20" s="47">
        <v>0.5625</v>
      </c>
    </row>
    <row r="21" spans="1:20" ht="16" thickBot="1">
      <c r="A21" t="s">
        <v>65</v>
      </c>
      <c r="C21" s="48" t="s">
        <v>66</v>
      </c>
      <c r="D21">
        <v>14</v>
      </c>
      <c r="E21">
        <v>13</v>
      </c>
      <c r="F21">
        <v>12</v>
      </c>
      <c r="G21">
        <v>11</v>
      </c>
      <c r="H21">
        <v>10</v>
      </c>
      <c r="I21">
        <v>9</v>
      </c>
      <c r="J21">
        <v>8</v>
      </c>
      <c r="K21">
        <v>7</v>
      </c>
      <c r="L21">
        <v>6</v>
      </c>
      <c r="M21">
        <v>5</v>
      </c>
      <c r="N21">
        <v>4</v>
      </c>
      <c r="O21">
        <v>3</v>
      </c>
      <c r="P21">
        <v>2</v>
      </c>
      <c r="Q21">
        <v>1</v>
      </c>
      <c r="R21">
        <v>0</v>
      </c>
    </row>
    <row r="22" spans="1:20" ht="16" thickBot="1">
      <c r="A22" t="s">
        <v>62</v>
      </c>
      <c r="D22" s="42">
        <f>2048/(4096)</f>
        <v>0.5</v>
      </c>
      <c r="E22" s="42">
        <f>1024/(4096)</f>
        <v>0.25</v>
      </c>
      <c r="F22" s="42">
        <f>512/(4096)</f>
        <v>0.125</v>
      </c>
      <c r="G22" s="42">
        <f>256/(4096)</f>
        <v>6.25E-2</v>
      </c>
      <c r="H22" s="42">
        <f>128/(4096)</f>
        <v>3.125E-2</v>
      </c>
      <c r="I22" s="42">
        <f>64/(4096)</f>
        <v>1.5625E-2</v>
      </c>
      <c r="J22" s="42">
        <f>32/(4096)</f>
        <v>7.8125E-3</v>
      </c>
      <c r="K22" s="42">
        <f>16/(4096)</f>
        <v>3.90625E-3</v>
      </c>
      <c r="L22" s="42">
        <f>8/(4096)</f>
        <v>1.953125E-3</v>
      </c>
      <c r="M22" s="42">
        <f>4/(4096)</f>
        <v>9.765625E-4</v>
      </c>
      <c r="N22" s="42">
        <f>2/(4096)</f>
        <v>4.8828125E-4</v>
      </c>
      <c r="O22" s="42">
        <f>1/(4096)</f>
        <v>2.44140625E-4</v>
      </c>
      <c r="P22" s="42">
        <f>1/(2*4096)</f>
        <v>1.220703125E-4</v>
      </c>
      <c r="Q22" s="42">
        <f>1/(4*4096)</f>
        <v>6.103515625E-5</v>
      </c>
      <c r="R22" s="43">
        <f>1/(8*4096)</f>
        <v>3.0517578125E-5</v>
      </c>
    </row>
    <row r="23" spans="1:20">
      <c r="A23" t="s">
        <v>64</v>
      </c>
      <c r="D23">
        <f t="shared" ref="D23" si="11">(E23-D24)/2</f>
        <v>0</v>
      </c>
      <c r="E23">
        <f t="shared" ref="E23" si="12">(F23-E24)/2</f>
        <v>3.0517578125E-5</v>
      </c>
      <c r="F23">
        <f t="shared" ref="F23" si="13">(G23-F24)/2</f>
        <v>6.103515625E-5</v>
      </c>
      <c r="G23">
        <f t="shared" ref="G23" si="14">(H23-G24)/2</f>
        <v>1.220703125E-4</v>
      </c>
      <c r="H23">
        <f t="shared" ref="H23" si="15">(I23-H24)/2</f>
        <v>2.74658203125E-4</v>
      </c>
      <c r="I23">
        <f t="shared" ref="I23" si="16">(J23-I24)/2</f>
        <v>5.4931640625E-4</v>
      </c>
      <c r="J23">
        <f t="shared" ref="J23" si="17">(K23-J24)/2</f>
        <v>1.0986328125E-3</v>
      </c>
      <c r="K23">
        <f t="shared" ref="K23" si="18">(L23-K24)/2</f>
        <v>2.197265625E-3</v>
      </c>
      <c r="L23">
        <f t="shared" ref="L23" si="19">(M23-L24)/2</f>
        <v>4.39453125E-3</v>
      </c>
      <c r="M23">
        <f t="shared" ref="M23" si="20">(N23-M24)/2</f>
        <v>8.7890625E-3</v>
      </c>
      <c r="N23">
        <f t="shared" ref="N23" si="21">(O23-N24)/2</f>
        <v>1.7578125E-2</v>
      </c>
      <c r="O23">
        <f t="shared" ref="O23" si="22">(P23-O24)/2</f>
        <v>3.515625E-2</v>
      </c>
      <c r="P23">
        <f t="shared" ref="P23" si="23">(Q23-P24)/2</f>
        <v>7.03125E-2</v>
      </c>
      <c r="Q23">
        <f>(R23-Q24)/2</f>
        <v>0.140625</v>
      </c>
      <c r="R23">
        <f>(C20-R24)/2</f>
        <v>0.28125</v>
      </c>
    </row>
    <row r="24" spans="1:20">
      <c r="A24" t="s">
        <v>63</v>
      </c>
      <c r="D24">
        <f t="shared" ref="D24:P24" si="24">MOD(E23,2/(8*4096))</f>
        <v>3.0517578125E-5</v>
      </c>
      <c r="E24">
        <f t="shared" si="24"/>
        <v>0</v>
      </c>
      <c r="F24">
        <f t="shared" si="24"/>
        <v>0</v>
      </c>
      <c r="G24">
        <f t="shared" si="24"/>
        <v>3.0517578125E-5</v>
      </c>
      <c r="H24">
        <f t="shared" si="24"/>
        <v>0</v>
      </c>
      <c r="I24">
        <f t="shared" si="24"/>
        <v>0</v>
      </c>
      <c r="J24">
        <f t="shared" si="24"/>
        <v>0</v>
      </c>
      <c r="K24">
        <f t="shared" si="24"/>
        <v>0</v>
      </c>
      <c r="L24">
        <f t="shared" si="24"/>
        <v>0</v>
      </c>
      <c r="M24">
        <f t="shared" si="24"/>
        <v>0</v>
      </c>
      <c r="N24">
        <f t="shared" si="24"/>
        <v>0</v>
      </c>
      <c r="O24">
        <f t="shared" si="24"/>
        <v>0</v>
      </c>
      <c r="P24">
        <f t="shared" si="24"/>
        <v>0</v>
      </c>
      <c r="Q24">
        <f>MOD(R23,2/(8*4096))</f>
        <v>0</v>
      </c>
      <c r="R24">
        <f>MOD(C20,2/(8*4096))</f>
        <v>0</v>
      </c>
    </row>
    <row r="25" spans="1:20">
      <c r="A25" t="s">
        <v>67</v>
      </c>
      <c r="C25" s="50">
        <v>0</v>
      </c>
      <c r="D25" s="46">
        <f t="shared" ref="D25:G25" si="25">D24/$R$22</f>
        <v>1</v>
      </c>
      <c r="E25" s="46">
        <f t="shared" si="25"/>
        <v>0</v>
      </c>
      <c r="F25" s="46">
        <f t="shared" si="25"/>
        <v>0</v>
      </c>
      <c r="G25" s="46">
        <f t="shared" si="25"/>
        <v>1</v>
      </c>
      <c r="H25" s="46">
        <f>H24/$R$22</f>
        <v>0</v>
      </c>
      <c r="I25" s="46">
        <f t="shared" ref="I25:R25" si="26">I24/$R$22</f>
        <v>0</v>
      </c>
      <c r="J25" s="46">
        <f t="shared" si="26"/>
        <v>0</v>
      </c>
      <c r="K25" s="46">
        <f t="shared" si="26"/>
        <v>0</v>
      </c>
      <c r="L25" s="46">
        <f t="shared" si="26"/>
        <v>0</v>
      </c>
      <c r="M25" s="46">
        <f t="shared" si="26"/>
        <v>0</v>
      </c>
      <c r="N25" s="46">
        <f t="shared" si="26"/>
        <v>0</v>
      </c>
      <c r="O25" s="46">
        <f t="shared" si="26"/>
        <v>0</v>
      </c>
      <c r="P25" s="46">
        <f t="shared" si="26"/>
        <v>0</v>
      </c>
      <c r="Q25" s="46">
        <f t="shared" si="26"/>
        <v>0</v>
      </c>
      <c r="R25" s="46">
        <f t="shared" si="26"/>
        <v>0</v>
      </c>
    </row>
    <row r="26" spans="1:20">
      <c r="A26" t="s">
        <v>68</v>
      </c>
      <c r="C26" s="50">
        <v>1</v>
      </c>
      <c r="D26">
        <v>0</v>
      </c>
      <c r="E26">
        <v>1</v>
      </c>
      <c r="F26">
        <v>1</v>
      </c>
      <c r="G26">
        <v>1</v>
      </c>
      <c r="S26" t="s">
        <v>69</v>
      </c>
    </row>
    <row r="27" spans="1:20">
      <c r="D27">
        <f t="shared" ref="D27:J27" si="27">D22*D25</f>
        <v>0.5</v>
      </c>
      <c r="E27">
        <f t="shared" si="27"/>
        <v>0</v>
      </c>
      <c r="F27">
        <f t="shared" si="27"/>
        <v>0</v>
      </c>
      <c r="G27">
        <f t="shared" si="27"/>
        <v>6.25E-2</v>
      </c>
      <c r="H27">
        <f t="shared" si="27"/>
        <v>0</v>
      </c>
      <c r="I27">
        <f t="shared" si="27"/>
        <v>0</v>
      </c>
      <c r="J27">
        <f t="shared" si="27"/>
        <v>0</v>
      </c>
      <c r="K27">
        <f t="shared" ref="K27:Q27" si="28">K22*K25</f>
        <v>0</v>
      </c>
      <c r="L27">
        <f t="shared" si="28"/>
        <v>0</v>
      </c>
      <c r="M27">
        <f t="shared" si="28"/>
        <v>0</v>
      </c>
      <c r="N27">
        <f t="shared" si="28"/>
        <v>0</v>
      </c>
      <c r="O27">
        <f t="shared" si="28"/>
        <v>0</v>
      </c>
      <c r="P27">
        <f t="shared" si="28"/>
        <v>0</v>
      </c>
      <c r="Q27">
        <f t="shared" si="28"/>
        <v>0</v>
      </c>
      <c r="R27">
        <f>R22*R25</f>
        <v>0</v>
      </c>
      <c r="S27">
        <f>SUM(D27:R27)</f>
        <v>0.5625</v>
      </c>
    </row>
    <row r="29" spans="1:20" ht="16" thickBot="1"/>
    <row r="30" spans="1:20" ht="16" thickBot="1">
      <c r="A30" s="51" t="s">
        <v>61</v>
      </c>
      <c r="B30" s="52"/>
      <c r="C30" s="47">
        <v>2E-3</v>
      </c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3"/>
    </row>
    <row r="31" spans="1:20" ht="16" thickBot="1">
      <c r="A31" s="54" t="s">
        <v>65</v>
      </c>
      <c r="B31" s="49"/>
      <c r="C31" s="48" t="s">
        <v>66</v>
      </c>
      <c r="D31" s="49">
        <v>14</v>
      </c>
      <c r="E31" s="49">
        <v>13</v>
      </c>
      <c r="F31" s="49">
        <v>12</v>
      </c>
      <c r="G31" s="49">
        <v>11</v>
      </c>
      <c r="H31" s="49">
        <v>10</v>
      </c>
      <c r="I31" s="49">
        <v>9</v>
      </c>
      <c r="J31" s="49">
        <v>8</v>
      </c>
      <c r="K31" s="49">
        <v>7</v>
      </c>
      <c r="L31" s="49">
        <v>6</v>
      </c>
      <c r="M31" s="49">
        <v>5</v>
      </c>
      <c r="N31" s="49">
        <v>4</v>
      </c>
      <c r="O31" s="49">
        <v>3</v>
      </c>
      <c r="P31" s="49">
        <v>2</v>
      </c>
      <c r="Q31" s="49">
        <v>1</v>
      </c>
      <c r="R31" s="49">
        <v>0</v>
      </c>
      <c r="S31" s="49"/>
      <c r="T31" s="55"/>
    </row>
    <row r="32" spans="1:20" ht="16" thickBot="1">
      <c r="A32" s="54" t="s">
        <v>62</v>
      </c>
      <c r="B32" s="49"/>
      <c r="C32" s="49"/>
      <c r="D32" s="42">
        <f>2048/(4096)</f>
        <v>0.5</v>
      </c>
      <c r="E32" s="42">
        <f>1024/(4096)</f>
        <v>0.25</v>
      </c>
      <c r="F32" s="42">
        <f>512/(4096)</f>
        <v>0.125</v>
      </c>
      <c r="G32" s="42">
        <f>256/(4096)</f>
        <v>6.25E-2</v>
      </c>
      <c r="H32" s="42">
        <f>128/(4096)</f>
        <v>3.125E-2</v>
      </c>
      <c r="I32" s="42">
        <f>64/(4096)</f>
        <v>1.5625E-2</v>
      </c>
      <c r="J32" s="42">
        <f>32/(4096)</f>
        <v>7.8125E-3</v>
      </c>
      <c r="K32" s="42">
        <f>16/(4096)</f>
        <v>3.90625E-3</v>
      </c>
      <c r="L32" s="42">
        <f>8/(4096)</f>
        <v>1.953125E-3</v>
      </c>
      <c r="M32" s="42">
        <f>4/(4096)</f>
        <v>9.765625E-4</v>
      </c>
      <c r="N32" s="42">
        <f>2/(4096)</f>
        <v>4.8828125E-4</v>
      </c>
      <c r="O32" s="42">
        <f>1/(4096)</f>
        <v>2.44140625E-4</v>
      </c>
      <c r="P32" s="42">
        <f>1/(2*4096)</f>
        <v>1.220703125E-4</v>
      </c>
      <c r="Q32" s="42">
        <f>1/(4*4096)</f>
        <v>6.103515625E-5</v>
      </c>
      <c r="R32" s="43">
        <f>1/(8*4096)</f>
        <v>3.0517578125E-5</v>
      </c>
      <c r="S32" s="49"/>
      <c r="T32" s="55"/>
    </row>
    <row r="33" spans="1:20">
      <c r="A33" s="54" t="s">
        <v>64</v>
      </c>
      <c r="B33" s="49"/>
      <c r="C33" s="49"/>
      <c r="D33" s="49">
        <f t="shared" ref="D33" si="29">(E33-D34)/2</f>
        <v>0</v>
      </c>
      <c r="E33" s="49">
        <f t="shared" ref="E33" si="30">(F33-E34)/2</f>
        <v>0</v>
      </c>
      <c r="F33" s="49">
        <f t="shared" ref="F33" si="31">(G33-F34)/2</f>
        <v>0</v>
      </c>
      <c r="G33" s="49">
        <f t="shared" ref="G33" si="32">(H33-G34)/2</f>
        <v>0</v>
      </c>
      <c r="H33" s="49">
        <f t="shared" ref="H33" si="33">(I33-H34)/2</f>
        <v>0</v>
      </c>
      <c r="I33" s="49">
        <f t="shared" ref="I33" si="34">(J33-I34)/2</f>
        <v>0</v>
      </c>
      <c r="J33" s="49">
        <f t="shared" ref="J33" si="35">(K33-J34)/2</f>
        <v>0</v>
      </c>
      <c r="K33" s="49">
        <f t="shared" ref="K33" si="36">(L33-K34)/2</f>
        <v>0</v>
      </c>
      <c r="L33" s="49">
        <f t="shared" ref="L33" si="37">(M33-L34)/2</f>
        <v>0</v>
      </c>
      <c r="M33" s="49">
        <f t="shared" ref="M33" si="38">(N33-M34)/2</f>
        <v>3.0517578125E-5</v>
      </c>
      <c r="N33" s="49">
        <f t="shared" ref="N33" si="39">(O33-N34)/2</f>
        <v>6.103515625E-5</v>
      </c>
      <c r="O33" s="49">
        <f t="shared" ref="O33" si="40">(P33-O34)/2</f>
        <v>1.220703125E-4</v>
      </c>
      <c r="P33" s="49">
        <f t="shared" ref="P33" si="41">(Q33-P34)/2</f>
        <v>2.44140625E-4</v>
      </c>
      <c r="Q33" s="49">
        <f>(R33-Q34)/2</f>
        <v>4.8828125E-4</v>
      </c>
      <c r="R33" s="49">
        <f>(C30-R34)/2</f>
        <v>9.765625E-4</v>
      </c>
      <c r="S33" s="49"/>
      <c r="T33" s="55"/>
    </row>
    <row r="34" spans="1:20">
      <c r="A34" s="54" t="s">
        <v>63</v>
      </c>
      <c r="B34" s="49"/>
      <c r="C34" s="49"/>
      <c r="D34" s="49">
        <f t="shared" ref="D34:P34" si="42">MOD(E33,2/(8*4096))</f>
        <v>0</v>
      </c>
      <c r="E34" s="49">
        <f t="shared" si="42"/>
        <v>0</v>
      </c>
      <c r="F34" s="49">
        <f t="shared" si="42"/>
        <v>0</v>
      </c>
      <c r="G34" s="49">
        <f t="shared" si="42"/>
        <v>0</v>
      </c>
      <c r="H34" s="49">
        <f t="shared" si="42"/>
        <v>0</v>
      </c>
      <c r="I34" s="49">
        <f t="shared" si="42"/>
        <v>0</v>
      </c>
      <c r="J34" s="49">
        <f t="shared" si="42"/>
        <v>0</v>
      </c>
      <c r="K34" s="49">
        <f t="shared" si="42"/>
        <v>0</v>
      </c>
      <c r="L34" s="49">
        <f t="shared" si="42"/>
        <v>3.0517578125E-5</v>
      </c>
      <c r="M34" s="49">
        <f t="shared" si="42"/>
        <v>0</v>
      </c>
      <c r="N34" s="49">
        <f t="shared" si="42"/>
        <v>0</v>
      </c>
      <c r="O34" s="49">
        <f t="shared" si="42"/>
        <v>0</v>
      </c>
      <c r="P34" s="49">
        <f t="shared" si="42"/>
        <v>0</v>
      </c>
      <c r="Q34" s="49">
        <f>MOD(R33,2/(8*4096))</f>
        <v>0</v>
      </c>
      <c r="R34" s="49">
        <f>MOD(C30,2/(8*4096))</f>
        <v>4.6875000000000042E-5</v>
      </c>
      <c r="S34" s="49"/>
      <c r="T34" s="55"/>
    </row>
    <row r="35" spans="1:20">
      <c r="A35" s="54" t="s">
        <v>67</v>
      </c>
      <c r="B35" s="49"/>
      <c r="C35" s="48">
        <v>0</v>
      </c>
      <c r="D35" s="56">
        <f t="shared" ref="D35:G35" si="43">D34/$R$22</f>
        <v>0</v>
      </c>
      <c r="E35" s="56">
        <f t="shared" si="43"/>
        <v>0</v>
      </c>
      <c r="F35" s="56">
        <f t="shared" si="43"/>
        <v>0</v>
      </c>
      <c r="G35" s="56">
        <f t="shared" si="43"/>
        <v>0</v>
      </c>
      <c r="H35" s="56">
        <f>H34/$R$22</f>
        <v>0</v>
      </c>
      <c r="I35" s="56">
        <f t="shared" ref="I35:R35" si="44">I34/$R$22</f>
        <v>0</v>
      </c>
      <c r="J35" s="56">
        <f t="shared" si="44"/>
        <v>0</v>
      </c>
      <c r="K35" s="56">
        <f t="shared" si="44"/>
        <v>0</v>
      </c>
      <c r="L35" s="56">
        <f t="shared" si="44"/>
        <v>1</v>
      </c>
      <c r="M35" s="56">
        <f t="shared" si="44"/>
        <v>0</v>
      </c>
      <c r="N35" s="56">
        <f t="shared" si="44"/>
        <v>0</v>
      </c>
      <c r="O35" s="56">
        <f t="shared" si="44"/>
        <v>0</v>
      </c>
      <c r="P35" s="56">
        <f t="shared" si="44"/>
        <v>0</v>
      </c>
      <c r="Q35" s="56">
        <f t="shared" si="44"/>
        <v>0</v>
      </c>
      <c r="R35" s="60">
        <f t="shared" si="44"/>
        <v>1.5360000000000014</v>
      </c>
      <c r="S35" s="49"/>
      <c r="T35" s="55"/>
    </row>
    <row r="36" spans="1:20">
      <c r="A36" s="54" t="s">
        <v>68</v>
      </c>
      <c r="B36" s="49"/>
      <c r="C36" s="48">
        <v>1</v>
      </c>
      <c r="D36" s="49">
        <v>1</v>
      </c>
      <c r="E36" s="49">
        <v>1</v>
      </c>
      <c r="F36" s="49">
        <v>1</v>
      </c>
      <c r="G36" s="49">
        <v>1</v>
      </c>
      <c r="H36" s="49">
        <v>1</v>
      </c>
      <c r="I36" s="66">
        <v>1</v>
      </c>
      <c r="J36" s="66">
        <v>1</v>
      </c>
      <c r="K36" s="66">
        <v>1</v>
      </c>
      <c r="L36" s="49">
        <v>0</v>
      </c>
      <c r="M36" s="49">
        <v>1</v>
      </c>
      <c r="N36" s="49">
        <v>1</v>
      </c>
      <c r="O36" s="49">
        <v>1</v>
      </c>
      <c r="P36" s="49">
        <v>1</v>
      </c>
      <c r="Q36" s="49">
        <v>1</v>
      </c>
      <c r="R36" s="49">
        <v>1</v>
      </c>
      <c r="S36" s="49" t="s">
        <v>69</v>
      </c>
      <c r="T36" s="55"/>
    </row>
    <row r="37" spans="1:20" ht="16" thickBot="1">
      <c r="A37" s="57"/>
      <c r="B37" s="58"/>
      <c r="C37" s="58"/>
      <c r="D37" s="58">
        <f t="shared" ref="D37:Q37" si="45">D32*D35</f>
        <v>0</v>
      </c>
      <c r="E37" s="58">
        <f t="shared" si="45"/>
        <v>0</v>
      </c>
      <c r="F37" s="58">
        <f t="shared" si="45"/>
        <v>0</v>
      </c>
      <c r="G37" s="58">
        <f t="shared" si="45"/>
        <v>0</v>
      </c>
      <c r="H37" s="58">
        <f t="shared" si="45"/>
        <v>0</v>
      </c>
      <c r="I37" s="58">
        <f t="shared" si="45"/>
        <v>0</v>
      </c>
      <c r="J37" s="58">
        <f t="shared" si="45"/>
        <v>0</v>
      </c>
      <c r="K37" s="58">
        <f t="shared" si="45"/>
        <v>0</v>
      </c>
      <c r="L37" s="58">
        <f t="shared" si="45"/>
        <v>1.953125E-3</v>
      </c>
      <c r="M37" s="58">
        <f t="shared" si="45"/>
        <v>0</v>
      </c>
      <c r="N37" s="58">
        <f t="shared" si="45"/>
        <v>0</v>
      </c>
      <c r="O37" s="58">
        <f t="shared" si="45"/>
        <v>0</v>
      </c>
      <c r="P37" s="58">
        <f t="shared" si="45"/>
        <v>0</v>
      </c>
      <c r="Q37" s="58">
        <f t="shared" si="45"/>
        <v>0</v>
      </c>
      <c r="R37" s="58">
        <f>R32*R35</f>
        <v>4.6875000000000042E-5</v>
      </c>
      <c r="S37" s="58">
        <f>SUM(D37:R37)</f>
        <v>2E-3</v>
      </c>
      <c r="T37" s="59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workbookViewId="0">
      <selection sqref="A1:U18"/>
    </sheetView>
  </sheetViews>
  <sheetFormatPr baseColWidth="10" defaultRowHeight="15" x14ac:dyDescent="0"/>
  <cols>
    <col min="1" max="1" width="5.83203125" customWidth="1"/>
    <col min="2" max="2" width="9" customWidth="1"/>
    <col min="3" max="3" width="14.33203125" customWidth="1"/>
    <col min="5" max="5" width="5.33203125" customWidth="1"/>
    <col min="6" max="9" width="3.33203125" customWidth="1"/>
    <col min="10" max="10" width="5.33203125" customWidth="1"/>
    <col min="11" max="13" width="3.33203125" customWidth="1"/>
    <col min="14" max="14" width="5.6640625" customWidth="1"/>
    <col min="15" max="15" width="3.1640625" customWidth="1"/>
    <col min="16" max="17" width="3.33203125" customWidth="1"/>
    <col min="18" max="18" width="5.83203125" customWidth="1"/>
    <col min="19" max="21" width="3.33203125" customWidth="1"/>
  </cols>
  <sheetData>
    <row r="1" spans="1:21">
      <c r="A1" t="s">
        <v>70</v>
      </c>
    </row>
    <row r="2" spans="1:21">
      <c r="A2" t="s">
        <v>65</v>
      </c>
      <c r="B2" t="s">
        <v>75</v>
      </c>
      <c r="C2" t="s">
        <v>71</v>
      </c>
      <c r="D2" t="s">
        <v>72</v>
      </c>
      <c r="F2" t="s">
        <v>74</v>
      </c>
    </row>
    <row r="3" spans="1:21">
      <c r="F3">
        <v>15</v>
      </c>
      <c r="G3">
        <v>14</v>
      </c>
      <c r="H3">
        <v>13</v>
      </c>
      <c r="I3">
        <v>12</v>
      </c>
      <c r="J3">
        <v>11</v>
      </c>
      <c r="K3">
        <v>10</v>
      </c>
      <c r="L3">
        <v>9</v>
      </c>
      <c r="M3">
        <v>8</v>
      </c>
      <c r="N3">
        <v>7</v>
      </c>
      <c r="O3">
        <v>6</v>
      </c>
      <c r="P3">
        <v>5</v>
      </c>
      <c r="Q3">
        <v>4</v>
      </c>
      <c r="R3">
        <v>3</v>
      </c>
      <c r="S3">
        <v>2</v>
      </c>
      <c r="T3">
        <v>1</v>
      </c>
      <c r="U3">
        <v>0</v>
      </c>
    </row>
    <row r="4" spans="1:21" ht="7" customHeight="1"/>
    <row r="5" spans="1:21">
      <c r="A5">
        <v>0</v>
      </c>
      <c r="B5">
        <v>1</v>
      </c>
      <c r="C5">
        <v>1</v>
      </c>
      <c r="D5">
        <f>C5</f>
        <v>1</v>
      </c>
      <c r="F5">
        <v>0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</row>
    <row r="6" spans="1:21">
      <c r="A6">
        <v>1</v>
      </c>
      <c r="B6">
        <v>1</v>
      </c>
      <c r="C6">
        <v>1.508</v>
      </c>
      <c r="D6">
        <f>C6-C5</f>
        <v>0.50800000000000001</v>
      </c>
      <c r="F6" s="23">
        <v>0</v>
      </c>
      <c r="G6" s="23">
        <v>1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1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1</v>
      </c>
      <c r="T6" s="23">
        <v>1</v>
      </c>
      <c r="U6" s="23">
        <v>0.14400000000023283</v>
      </c>
    </row>
    <row r="7" spans="1:21">
      <c r="A7">
        <v>2</v>
      </c>
      <c r="B7">
        <v>1</v>
      </c>
      <c r="C7">
        <v>1.6850000000000001</v>
      </c>
      <c r="D7">
        <f t="shared" ref="D7:D32" si="0">C7-C6</f>
        <v>0.17700000000000005</v>
      </c>
      <c r="F7" s="23">
        <v>0</v>
      </c>
      <c r="G7" s="23">
        <v>0</v>
      </c>
      <c r="H7" s="23">
        <v>0</v>
      </c>
      <c r="I7" s="23">
        <v>1</v>
      </c>
      <c r="J7" s="23">
        <v>0</v>
      </c>
      <c r="K7" s="23">
        <v>1</v>
      </c>
      <c r="L7" s="23">
        <v>1</v>
      </c>
      <c r="M7" s="23">
        <v>0</v>
      </c>
      <c r="N7" s="23">
        <v>1</v>
      </c>
      <c r="O7" s="23">
        <v>0</v>
      </c>
      <c r="P7" s="23">
        <v>1</v>
      </c>
      <c r="Q7" s="23">
        <v>0</v>
      </c>
      <c r="R7" s="23">
        <v>0</v>
      </c>
      <c r="S7" s="23">
        <v>1</v>
      </c>
      <c r="T7" s="23">
        <v>1</v>
      </c>
      <c r="U7" s="23">
        <v>1</v>
      </c>
    </row>
    <row r="8" spans="1:21">
      <c r="A8">
        <v>3</v>
      </c>
      <c r="B8">
        <v>1</v>
      </c>
      <c r="C8">
        <v>1.599</v>
      </c>
      <c r="D8">
        <f t="shared" si="0"/>
        <v>-8.6000000000000076E-2</v>
      </c>
      <c r="F8" s="23">
        <v>1</v>
      </c>
      <c r="G8" s="23">
        <v>1</v>
      </c>
      <c r="H8" s="23">
        <v>1</v>
      </c>
      <c r="I8" s="23">
        <v>1</v>
      </c>
      <c r="J8" s="23">
        <v>0</v>
      </c>
      <c r="K8" s="23">
        <v>1</v>
      </c>
      <c r="L8" s="23">
        <v>0</v>
      </c>
      <c r="M8" s="23">
        <v>0</v>
      </c>
      <c r="N8" s="23">
        <v>1</v>
      </c>
      <c r="O8" s="23">
        <v>1</v>
      </c>
      <c r="P8" s="23">
        <v>1</v>
      </c>
      <c r="Q8" s="23">
        <v>1</v>
      </c>
      <c r="R8" s="23">
        <v>1</v>
      </c>
      <c r="S8" s="23">
        <v>1</v>
      </c>
      <c r="T8" s="23">
        <v>1</v>
      </c>
      <c r="U8" s="23">
        <v>0</v>
      </c>
    </row>
    <row r="9" spans="1:21">
      <c r="A9">
        <v>4</v>
      </c>
      <c r="B9">
        <v>1</v>
      </c>
      <c r="C9">
        <v>1.331</v>
      </c>
      <c r="D9">
        <f t="shared" si="0"/>
        <v>-0.26800000000000002</v>
      </c>
      <c r="F9" s="23">
        <v>1</v>
      </c>
      <c r="G9" s="23">
        <v>1</v>
      </c>
      <c r="H9" s="23">
        <v>0</v>
      </c>
      <c r="I9" s="23">
        <v>1</v>
      </c>
      <c r="J9" s="23">
        <v>1</v>
      </c>
      <c r="K9" s="23">
        <v>1</v>
      </c>
      <c r="L9" s="23">
        <v>0</v>
      </c>
      <c r="M9" s="23">
        <v>1</v>
      </c>
      <c r="N9" s="23">
        <v>1</v>
      </c>
      <c r="O9" s="23">
        <v>0</v>
      </c>
      <c r="P9" s="23">
        <v>1</v>
      </c>
      <c r="Q9" s="23">
        <v>1</v>
      </c>
      <c r="R9" s="23">
        <v>0</v>
      </c>
      <c r="S9" s="23">
        <v>0</v>
      </c>
      <c r="T9" s="23">
        <v>1</v>
      </c>
      <c r="U9" s="23">
        <v>1</v>
      </c>
    </row>
    <row r="10" spans="1:21">
      <c r="A10">
        <v>5</v>
      </c>
      <c r="B10">
        <v>1</v>
      </c>
      <c r="C10">
        <v>1.042</v>
      </c>
      <c r="D10">
        <f t="shared" si="0"/>
        <v>-0.28899999999999992</v>
      </c>
      <c r="F10" s="23">
        <v>1</v>
      </c>
      <c r="G10" s="23">
        <v>1</v>
      </c>
      <c r="H10" s="23">
        <v>0</v>
      </c>
      <c r="I10" s="23">
        <v>1</v>
      </c>
      <c r="J10" s="23">
        <v>1</v>
      </c>
      <c r="K10" s="23">
        <v>0</v>
      </c>
      <c r="L10" s="23">
        <v>1</v>
      </c>
      <c r="M10" s="23">
        <v>1</v>
      </c>
      <c r="N10" s="23">
        <v>0</v>
      </c>
      <c r="O10" s="23">
        <v>0</v>
      </c>
      <c r="P10" s="23">
        <v>1</v>
      </c>
      <c r="Q10" s="23">
        <v>1</v>
      </c>
      <c r="R10" s="23">
        <v>0</v>
      </c>
      <c r="S10" s="23">
        <v>0</v>
      </c>
      <c r="T10" s="23">
        <v>1</v>
      </c>
      <c r="U10" s="23">
        <v>1</v>
      </c>
    </row>
    <row r="11" spans="1:21">
      <c r="A11">
        <v>6</v>
      </c>
      <c r="B11">
        <v>1</v>
      </c>
      <c r="C11">
        <v>0.81299999999999994</v>
      </c>
      <c r="D11">
        <f t="shared" si="0"/>
        <v>-0.22900000000000009</v>
      </c>
      <c r="F11" s="23">
        <v>1</v>
      </c>
      <c r="G11" s="23">
        <v>1</v>
      </c>
      <c r="H11" s="23">
        <v>1</v>
      </c>
      <c r="I11" s="23">
        <v>0</v>
      </c>
      <c r="J11" s="23">
        <v>0</v>
      </c>
      <c r="K11" s="23">
        <v>0</v>
      </c>
      <c r="L11" s="23">
        <v>1</v>
      </c>
      <c r="M11" s="23">
        <v>0</v>
      </c>
      <c r="N11" s="23">
        <v>1</v>
      </c>
      <c r="O11" s="23">
        <v>0</v>
      </c>
      <c r="P11" s="23">
        <v>1</v>
      </c>
      <c r="Q11" s="23">
        <v>1</v>
      </c>
      <c r="R11" s="23">
        <v>0</v>
      </c>
      <c r="S11" s="23">
        <v>0</v>
      </c>
      <c r="T11" s="23">
        <v>0</v>
      </c>
      <c r="U11" s="23">
        <v>1</v>
      </c>
    </row>
    <row r="12" spans="1:21">
      <c r="A12">
        <v>7</v>
      </c>
      <c r="B12">
        <v>1</v>
      </c>
      <c r="C12">
        <v>0.7</v>
      </c>
      <c r="D12">
        <f t="shared" si="0"/>
        <v>-0.11299999999999999</v>
      </c>
      <c r="F12" s="66">
        <v>1</v>
      </c>
      <c r="G12" s="49">
        <v>1</v>
      </c>
      <c r="H12" s="49">
        <v>1</v>
      </c>
      <c r="I12" s="49">
        <v>1</v>
      </c>
      <c r="J12" s="49">
        <v>0</v>
      </c>
      <c r="K12" s="49">
        <v>0</v>
      </c>
      <c r="L12" s="66">
        <v>0</v>
      </c>
      <c r="M12" s="66">
        <v>1</v>
      </c>
      <c r="N12" s="66">
        <v>1</v>
      </c>
      <c r="O12" s="49">
        <v>0</v>
      </c>
      <c r="P12" s="49">
        <v>0</v>
      </c>
      <c r="Q12" s="49">
        <v>0</v>
      </c>
      <c r="R12" s="49">
        <v>1</v>
      </c>
      <c r="S12" s="49">
        <v>0</v>
      </c>
      <c r="T12" s="49">
        <v>0</v>
      </c>
      <c r="U12" s="49">
        <v>1</v>
      </c>
    </row>
    <row r="13" spans="1:21">
      <c r="A13">
        <v>8</v>
      </c>
      <c r="B13">
        <v>1</v>
      </c>
      <c r="C13">
        <v>0.72</v>
      </c>
      <c r="D13">
        <f t="shared" si="0"/>
        <v>2.0000000000000018E-2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1</v>
      </c>
      <c r="M13" s="23">
        <v>0</v>
      </c>
      <c r="N13" s="23">
        <v>1</v>
      </c>
      <c r="O13" s="23">
        <v>0</v>
      </c>
      <c r="P13" s="23">
        <v>0</v>
      </c>
      <c r="Q13" s="23">
        <v>0</v>
      </c>
      <c r="R13" s="23">
        <v>1</v>
      </c>
      <c r="S13" s="23">
        <v>1</v>
      </c>
      <c r="T13" s="23">
        <v>1</v>
      </c>
      <c r="U13" s="23">
        <v>1.3600000000005821</v>
      </c>
    </row>
    <row r="14" spans="1:21">
      <c r="A14">
        <v>9</v>
      </c>
      <c r="B14">
        <v>1</v>
      </c>
      <c r="C14">
        <v>0.82899999999999996</v>
      </c>
      <c r="D14">
        <f t="shared" si="0"/>
        <v>0.10899999999999999</v>
      </c>
      <c r="F14" s="23">
        <v>0</v>
      </c>
      <c r="G14" s="23">
        <v>0</v>
      </c>
      <c r="H14" s="23">
        <v>0</v>
      </c>
      <c r="I14" s="23">
        <v>0</v>
      </c>
      <c r="J14" s="23">
        <v>1</v>
      </c>
      <c r="K14" s="23">
        <v>1</v>
      </c>
      <c r="L14" s="23">
        <v>0</v>
      </c>
      <c r="M14" s="23">
        <v>1</v>
      </c>
      <c r="N14" s="23">
        <v>1</v>
      </c>
      <c r="O14" s="23">
        <v>1</v>
      </c>
      <c r="P14" s="23">
        <v>1</v>
      </c>
      <c r="Q14" s="23">
        <v>1</v>
      </c>
      <c r="R14" s="23">
        <v>0</v>
      </c>
      <c r="S14" s="23">
        <v>0</v>
      </c>
      <c r="T14" s="23">
        <v>1</v>
      </c>
      <c r="U14" s="23">
        <v>1</v>
      </c>
    </row>
    <row r="15" spans="1:21">
      <c r="A15">
        <v>10</v>
      </c>
      <c r="B15">
        <v>1</v>
      </c>
      <c r="C15">
        <v>0.96299999999999997</v>
      </c>
      <c r="D15">
        <f t="shared" si="0"/>
        <v>0.13400000000000001</v>
      </c>
      <c r="F15" s="23">
        <v>0</v>
      </c>
      <c r="G15" s="23">
        <v>0</v>
      </c>
      <c r="H15" s="23">
        <v>0</v>
      </c>
      <c r="I15" s="23">
        <v>1</v>
      </c>
      <c r="J15" s="23">
        <v>0</v>
      </c>
      <c r="K15" s="23">
        <v>0</v>
      </c>
      <c r="L15" s="23">
        <v>0</v>
      </c>
      <c r="M15" s="23">
        <v>1</v>
      </c>
      <c r="N15" s="23">
        <v>0</v>
      </c>
      <c r="O15" s="23">
        <v>0</v>
      </c>
      <c r="P15" s="23">
        <v>1</v>
      </c>
      <c r="Q15" s="23">
        <v>0</v>
      </c>
      <c r="R15" s="23">
        <v>0</v>
      </c>
      <c r="S15" s="23">
        <v>1</v>
      </c>
      <c r="T15" s="23">
        <v>1</v>
      </c>
      <c r="U15" s="23">
        <v>0.91200000000026193</v>
      </c>
    </row>
    <row r="16" spans="1:21">
      <c r="A16">
        <v>11</v>
      </c>
      <c r="B16">
        <v>1</v>
      </c>
      <c r="C16">
        <v>1.073</v>
      </c>
      <c r="D16">
        <f t="shared" si="0"/>
        <v>0.10999999999999999</v>
      </c>
      <c r="F16" s="23">
        <v>0</v>
      </c>
      <c r="G16" s="23">
        <v>0</v>
      </c>
      <c r="H16" s="23">
        <v>0</v>
      </c>
      <c r="I16" s="23">
        <v>0</v>
      </c>
      <c r="J16" s="23">
        <v>1</v>
      </c>
      <c r="K16" s="23">
        <v>1</v>
      </c>
      <c r="L16" s="23">
        <v>1</v>
      </c>
      <c r="M16" s="23">
        <v>0</v>
      </c>
      <c r="N16" s="23">
        <v>0</v>
      </c>
      <c r="O16" s="23">
        <v>0</v>
      </c>
      <c r="P16" s="23">
        <v>0</v>
      </c>
      <c r="Q16" s="23">
        <v>1</v>
      </c>
      <c r="R16" s="23">
        <v>0</v>
      </c>
      <c r="S16" s="23">
        <v>1</v>
      </c>
      <c r="T16" s="23">
        <v>0</v>
      </c>
      <c r="U16" s="23">
        <v>0.47999999999956344</v>
      </c>
    </row>
    <row r="17" spans="1:21">
      <c r="A17">
        <v>12</v>
      </c>
      <c r="B17">
        <v>1</v>
      </c>
      <c r="C17">
        <v>1.131</v>
      </c>
      <c r="D17">
        <f t="shared" si="0"/>
        <v>5.8000000000000052E-2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1</v>
      </c>
      <c r="L17" s="23">
        <v>1</v>
      </c>
      <c r="M17" s="23">
        <v>1</v>
      </c>
      <c r="N17" s="23">
        <v>0</v>
      </c>
      <c r="O17" s="23">
        <v>1</v>
      </c>
      <c r="P17" s="23">
        <v>1</v>
      </c>
      <c r="Q17" s="23">
        <v>0</v>
      </c>
      <c r="R17" s="23">
        <v>1</v>
      </c>
      <c r="S17" s="23">
        <v>1</v>
      </c>
      <c r="T17" s="23">
        <v>0</v>
      </c>
      <c r="U17" s="23">
        <v>0.54400000000168802</v>
      </c>
    </row>
    <row r="18" spans="1:21">
      <c r="A18">
        <v>13</v>
      </c>
      <c r="B18">
        <v>1</v>
      </c>
      <c r="C18">
        <v>1.129</v>
      </c>
      <c r="D18">
        <f t="shared" si="0"/>
        <v>-2.0000000000000018E-3</v>
      </c>
      <c r="F18" s="23">
        <v>1</v>
      </c>
      <c r="G18" s="23">
        <v>1</v>
      </c>
      <c r="H18" s="23">
        <v>1</v>
      </c>
      <c r="I18" s="23">
        <v>1</v>
      </c>
      <c r="J18" s="23">
        <v>1</v>
      </c>
      <c r="K18" s="23">
        <v>1</v>
      </c>
      <c r="L18" s="23">
        <v>1</v>
      </c>
      <c r="M18" s="23">
        <v>1</v>
      </c>
      <c r="N18" s="23">
        <v>1</v>
      </c>
      <c r="O18" s="23">
        <v>0</v>
      </c>
      <c r="P18" s="23">
        <v>1</v>
      </c>
      <c r="Q18" s="23">
        <v>1</v>
      </c>
      <c r="R18" s="23">
        <v>1</v>
      </c>
      <c r="S18" s="23">
        <v>1</v>
      </c>
      <c r="T18" s="23">
        <v>1</v>
      </c>
      <c r="U18" s="23">
        <v>1</v>
      </c>
    </row>
    <row r="19" spans="1:21">
      <c r="A19">
        <v>14</v>
      </c>
      <c r="B19">
        <v>1</v>
      </c>
      <c r="C19">
        <v>1.0860000000000001</v>
      </c>
      <c r="D19">
        <f t="shared" si="0"/>
        <v>-4.2999999999999927E-2</v>
      </c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</row>
    <row r="20" spans="1:21">
      <c r="A20">
        <v>15</v>
      </c>
      <c r="B20">
        <v>1</v>
      </c>
      <c r="C20">
        <v>1.028</v>
      </c>
      <c r="D20">
        <f t="shared" si="0"/>
        <v>-5.8000000000000052E-2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</row>
    <row r="21" spans="1:21">
      <c r="A21">
        <v>16</v>
      </c>
      <c r="B21">
        <v>1</v>
      </c>
      <c r="C21">
        <v>0.97399999999999998</v>
      </c>
      <c r="D21">
        <f t="shared" si="0"/>
        <v>-5.4000000000000048E-2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>
      <c r="A22">
        <v>17</v>
      </c>
      <c r="B22">
        <v>1</v>
      </c>
      <c r="C22">
        <v>0.94399999999999995</v>
      </c>
      <c r="D22">
        <f t="shared" si="0"/>
        <v>-3.0000000000000027E-2</v>
      </c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</row>
    <row r="23" spans="1:21">
      <c r="A23">
        <v>18</v>
      </c>
      <c r="B23">
        <v>1</v>
      </c>
      <c r="C23">
        <v>0.94099999999999995</v>
      </c>
      <c r="D23">
        <f t="shared" si="0"/>
        <v>-3.0000000000000027E-3</v>
      </c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</row>
    <row r="24" spans="1:21">
      <c r="A24">
        <v>19</v>
      </c>
      <c r="B24">
        <v>1</v>
      </c>
      <c r="C24">
        <v>0.95699999999999996</v>
      </c>
      <c r="D24">
        <f t="shared" si="0"/>
        <v>1.6000000000000014E-2</v>
      </c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</row>
    <row r="25" spans="1:21">
      <c r="A25">
        <v>20</v>
      </c>
      <c r="B25">
        <v>1</v>
      </c>
      <c r="C25">
        <v>0.98399999999999999</v>
      </c>
      <c r="D25">
        <f t="shared" si="0"/>
        <v>2.7000000000000024E-2</v>
      </c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</row>
    <row r="26" spans="1:21">
      <c r="A26">
        <v>21</v>
      </c>
      <c r="B26">
        <v>1</v>
      </c>
      <c r="C26">
        <v>1.0069999999999999</v>
      </c>
      <c r="D26">
        <f t="shared" si="0"/>
        <v>2.2999999999999909E-2</v>
      </c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</row>
    <row r="27" spans="1:21">
      <c r="A27">
        <v>22</v>
      </c>
      <c r="B27">
        <v>1</v>
      </c>
      <c r="C27">
        <v>1.0229999999999999</v>
      </c>
      <c r="D27">
        <f t="shared" si="0"/>
        <v>1.6000000000000014E-2</v>
      </c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</row>
    <row r="28" spans="1:21">
      <c r="A28">
        <v>23</v>
      </c>
      <c r="B28">
        <v>1</v>
      </c>
      <c r="C28">
        <v>1.0269999999999999</v>
      </c>
      <c r="D28">
        <f t="shared" si="0"/>
        <v>4.0000000000000036E-3</v>
      </c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</row>
    <row r="29" spans="1:21">
      <c r="A29">
        <v>24</v>
      </c>
      <c r="B29">
        <v>1</v>
      </c>
      <c r="C29">
        <v>1.02</v>
      </c>
      <c r="D29">
        <f t="shared" si="0"/>
        <v>-6.9999999999998952E-3</v>
      </c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</row>
    <row r="30" spans="1:21">
      <c r="A30">
        <v>25</v>
      </c>
      <c r="B30">
        <v>1</v>
      </c>
      <c r="C30">
        <v>1.01</v>
      </c>
      <c r="D30">
        <f t="shared" si="0"/>
        <v>-1.0000000000000009E-2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</row>
    <row r="31" spans="1:21">
      <c r="A31">
        <v>26</v>
      </c>
      <c r="B31">
        <v>1</v>
      </c>
      <c r="C31">
        <v>0.998</v>
      </c>
      <c r="D31">
        <f t="shared" si="0"/>
        <v>-1.2000000000000011E-2</v>
      </c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</row>
    <row r="32" spans="1:21">
      <c r="A32">
        <v>27</v>
      </c>
      <c r="B32">
        <v>1</v>
      </c>
      <c r="C32">
        <v>1</v>
      </c>
      <c r="D32">
        <f t="shared" si="0"/>
        <v>2.0000000000000018E-3</v>
      </c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</row>
    <row r="34" spans="1:4">
      <c r="A34" t="s">
        <v>73</v>
      </c>
      <c r="D34">
        <f>SUM(D5:D33)</f>
        <v>1</v>
      </c>
    </row>
    <row r="62" spans="1:4">
      <c r="A62" t="s">
        <v>76</v>
      </c>
      <c r="C62" t="s">
        <v>77</v>
      </c>
      <c r="D62">
        <v>1</v>
      </c>
    </row>
    <row r="63" spans="1:4">
      <c r="C63" t="s">
        <v>78</v>
      </c>
      <c r="D63">
        <v>0.8</v>
      </c>
    </row>
    <row r="64" spans="1:4">
      <c r="B64" t="s">
        <v>79</v>
      </c>
      <c r="C64" t="s">
        <v>80</v>
      </c>
    </row>
    <row r="65" spans="1:3">
      <c r="A65">
        <v>0</v>
      </c>
      <c r="B65">
        <v>1</v>
      </c>
      <c r="C65" s="61">
        <f>D62*B65</f>
        <v>1</v>
      </c>
    </row>
    <row r="66" spans="1:3">
      <c r="A66">
        <v>1</v>
      </c>
      <c r="B66">
        <v>0</v>
      </c>
      <c r="C66" s="61">
        <f>$D$62*B66+$D$63*C65</f>
        <v>0.8</v>
      </c>
    </row>
    <row r="67" spans="1:3">
      <c r="A67">
        <v>2</v>
      </c>
      <c r="B67">
        <v>0</v>
      </c>
      <c r="C67" s="61">
        <f t="shared" ref="C67:C81" si="1">$D$62*B67+$D$63*C66</f>
        <v>0.64000000000000012</v>
      </c>
    </row>
    <row r="68" spans="1:3">
      <c r="A68">
        <v>3</v>
      </c>
      <c r="B68">
        <v>0</v>
      </c>
      <c r="C68" s="61">
        <f t="shared" si="1"/>
        <v>0.51200000000000012</v>
      </c>
    </row>
    <row r="69" spans="1:3">
      <c r="A69">
        <v>4</v>
      </c>
      <c r="B69">
        <v>0</v>
      </c>
      <c r="C69" s="61">
        <f t="shared" si="1"/>
        <v>0.40960000000000013</v>
      </c>
    </row>
    <row r="70" spans="1:3">
      <c r="A70">
        <v>5</v>
      </c>
      <c r="B70">
        <v>0</v>
      </c>
      <c r="C70" s="61">
        <f t="shared" si="1"/>
        <v>0.32768000000000014</v>
      </c>
    </row>
    <row r="71" spans="1:3">
      <c r="A71">
        <v>6</v>
      </c>
      <c r="B71">
        <v>0</v>
      </c>
      <c r="C71" s="61">
        <f t="shared" si="1"/>
        <v>0.2621440000000001</v>
      </c>
    </row>
    <row r="72" spans="1:3">
      <c r="A72">
        <v>7</v>
      </c>
      <c r="B72">
        <v>0</v>
      </c>
      <c r="C72" s="61">
        <f t="shared" si="1"/>
        <v>0.2097152000000001</v>
      </c>
    </row>
    <row r="73" spans="1:3">
      <c r="A73">
        <v>8</v>
      </c>
      <c r="B73">
        <v>0</v>
      </c>
      <c r="C73" s="61">
        <f t="shared" si="1"/>
        <v>0.16777216000000009</v>
      </c>
    </row>
    <row r="74" spans="1:3">
      <c r="A74">
        <v>9</v>
      </c>
      <c r="B74">
        <v>0</v>
      </c>
      <c r="C74" s="61">
        <f t="shared" si="1"/>
        <v>0.13421772800000006</v>
      </c>
    </row>
    <row r="75" spans="1:3">
      <c r="A75">
        <v>10</v>
      </c>
      <c r="B75">
        <v>0</v>
      </c>
      <c r="C75" s="61">
        <f t="shared" si="1"/>
        <v>0.10737418240000006</v>
      </c>
    </row>
    <row r="76" spans="1:3">
      <c r="A76">
        <v>11</v>
      </c>
      <c r="B76">
        <v>0</v>
      </c>
      <c r="C76" s="61">
        <f t="shared" si="1"/>
        <v>8.589934592000005E-2</v>
      </c>
    </row>
    <row r="77" spans="1:3">
      <c r="A77">
        <v>12</v>
      </c>
      <c r="B77">
        <v>0</v>
      </c>
      <c r="C77" s="61">
        <f t="shared" si="1"/>
        <v>6.871947673600004E-2</v>
      </c>
    </row>
    <row r="78" spans="1:3">
      <c r="A78">
        <v>13</v>
      </c>
      <c r="B78">
        <v>0</v>
      </c>
      <c r="C78" s="61">
        <f t="shared" si="1"/>
        <v>5.4975581388800036E-2</v>
      </c>
    </row>
    <row r="79" spans="1:3">
      <c r="A79">
        <v>14</v>
      </c>
      <c r="B79">
        <v>0</v>
      </c>
      <c r="C79" s="61">
        <f t="shared" si="1"/>
        <v>4.3980465111040035E-2</v>
      </c>
    </row>
    <row r="80" spans="1:3">
      <c r="A80">
        <v>15</v>
      </c>
      <c r="B80">
        <v>0</v>
      </c>
      <c r="C80" s="61">
        <f t="shared" si="1"/>
        <v>3.518437208883203E-2</v>
      </c>
    </row>
    <row r="81" spans="1:3">
      <c r="A81">
        <v>16</v>
      </c>
      <c r="B81">
        <v>0</v>
      </c>
      <c r="C81" s="61">
        <f t="shared" si="1"/>
        <v>2.8147497671065627E-2</v>
      </c>
    </row>
  </sheetData>
  <phoneticPr fontId="4" type="noConversion"/>
  <pageMargins left="0.75" right="0.75" top="1" bottom="1" header="0.5" footer="0.5"/>
  <pageSetup paperSize="9" orientation="landscape" horizontalDpi="4294967292" verticalDpi="4294967292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'Sprungantwort und Impulsantwort'!E5:E5</xm:f>
              <xm:sqref>C37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workbookViewId="0">
      <selection activeCell="H33" sqref="H33"/>
    </sheetView>
  </sheetViews>
  <sheetFormatPr baseColWidth="10" defaultRowHeight="15" x14ac:dyDescent="0"/>
  <cols>
    <col min="1" max="1" width="5.1640625" customWidth="1"/>
    <col min="4" max="4" width="8.5" customWidth="1"/>
    <col min="7" max="7" width="8" customWidth="1"/>
    <col min="8" max="8" width="10.83203125" style="9"/>
    <col min="9" max="9" width="3.6640625" style="9" customWidth="1"/>
  </cols>
  <sheetData>
    <row r="2" spans="2:11" ht="16" thickBot="1"/>
    <row r="3" spans="2:11" ht="16" thickBot="1">
      <c r="B3" s="189" t="s">
        <v>155</v>
      </c>
      <c r="C3" s="190"/>
      <c r="E3" s="80" t="s">
        <v>149</v>
      </c>
      <c r="H3" s="104"/>
      <c r="I3" s="84"/>
      <c r="J3" s="103" t="s">
        <v>181</v>
      </c>
    </row>
    <row r="4" spans="2:11" ht="16" thickBot="1">
      <c r="B4" s="189" t="s">
        <v>156</v>
      </c>
      <c r="C4" s="190"/>
      <c r="E4" t="s">
        <v>174</v>
      </c>
      <c r="H4" s="105" t="s">
        <v>180</v>
      </c>
      <c r="I4" s="84"/>
    </row>
    <row r="5" spans="2:11" ht="16" thickBot="1">
      <c r="B5" s="189" t="s">
        <v>157</v>
      </c>
      <c r="C5" s="190"/>
      <c r="H5" s="105" t="s">
        <v>178</v>
      </c>
      <c r="I5" s="84"/>
    </row>
    <row r="6" spans="2:11" ht="16" thickBot="1">
      <c r="B6" s="189" t="s">
        <v>158</v>
      </c>
      <c r="C6" s="190"/>
      <c r="E6" s="189" t="s">
        <v>172</v>
      </c>
      <c r="F6" s="190"/>
      <c r="H6" s="105" t="s">
        <v>177</v>
      </c>
      <c r="I6" s="84"/>
    </row>
    <row r="7" spans="2:11" ht="16" thickBot="1">
      <c r="B7" s="189" t="s">
        <v>159</v>
      </c>
      <c r="C7" s="190"/>
      <c r="E7" t="s">
        <v>173</v>
      </c>
      <c r="H7" s="105" t="s">
        <v>179</v>
      </c>
      <c r="I7" s="84"/>
    </row>
    <row r="8" spans="2:11" ht="16" thickBot="1">
      <c r="B8" s="189" t="s">
        <v>160</v>
      </c>
      <c r="C8" s="190"/>
      <c r="H8" s="105" t="s">
        <v>184</v>
      </c>
      <c r="I8" s="84"/>
    </row>
    <row r="9" spans="2:11" ht="16" thickBot="1">
      <c r="B9" s="189" t="s">
        <v>161</v>
      </c>
      <c r="C9" s="190"/>
      <c r="H9" s="104"/>
      <c r="I9" s="84"/>
    </row>
    <row r="10" spans="2:11" ht="16" thickBot="1">
      <c r="B10" s="189" t="s">
        <v>162</v>
      </c>
      <c r="C10" s="190"/>
    </row>
    <row r="11" spans="2:11" ht="16" thickBot="1">
      <c r="B11" s="189" t="s">
        <v>163</v>
      </c>
      <c r="C11" s="190"/>
      <c r="J11" s="106"/>
      <c r="K11" s="103" t="s">
        <v>182</v>
      </c>
    </row>
    <row r="12" spans="2:11" ht="16" thickBot="1">
      <c r="B12" s="189" t="s">
        <v>164</v>
      </c>
      <c r="C12" s="190"/>
      <c r="J12" s="107" t="s">
        <v>180</v>
      </c>
    </row>
    <row r="13" spans="2:11" ht="16" thickBot="1">
      <c r="B13" s="189" t="s">
        <v>165</v>
      </c>
      <c r="C13" s="190"/>
      <c r="E13" s="187" t="s">
        <v>175</v>
      </c>
      <c r="F13" s="188"/>
      <c r="J13" s="107" t="s">
        <v>178</v>
      </c>
    </row>
    <row r="14" spans="2:11" ht="16" thickBot="1">
      <c r="B14" s="189" t="s">
        <v>166</v>
      </c>
      <c r="C14" s="190"/>
      <c r="E14" s="102" t="s">
        <v>176</v>
      </c>
      <c r="F14" s="102"/>
      <c r="J14" s="107" t="s">
        <v>177</v>
      </c>
    </row>
    <row r="15" spans="2:11" ht="16" thickBot="1">
      <c r="B15" s="189" t="s">
        <v>167</v>
      </c>
      <c r="C15" s="190"/>
      <c r="J15" s="107" t="s">
        <v>179</v>
      </c>
    </row>
    <row r="16" spans="2:11" ht="16" thickBot="1">
      <c r="B16" s="189" t="s">
        <v>168</v>
      </c>
      <c r="C16" s="190"/>
      <c r="D16" s="9"/>
      <c r="J16" s="107" t="s">
        <v>184</v>
      </c>
    </row>
    <row r="17" spans="2:10" ht="16" thickBot="1">
      <c r="B17" s="189" t="s">
        <v>169</v>
      </c>
      <c r="C17" s="190"/>
      <c r="F17" t="s">
        <v>183</v>
      </c>
      <c r="J17" s="106"/>
    </row>
    <row r="18" spans="2:10" ht="16" thickBot="1">
      <c r="B18" s="189" t="s">
        <v>170</v>
      </c>
      <c r="C18" s="190"/>
      <c r="D18" t="s">
        <v>171</v>
      </c>
    </row>
  </sheetData>
  <mergeCells count="18">
    <mergeCell ref="E6:F6"/>
    <mergeCell ref="B3:C3"/>
    <mergeCell ref="B4:C4"/>
    <mergeCell ref="B5:C5"/>
    <mergeCell ref="B6:C6"/>
    <mergeCell ref="B7:C7"/>
    <mergeCell ref="B15:C15"/>
    <mergeCell ref="B16:C16"/>
    <mergeCell ref="B17:C17"/>
    <mergeCell ref="B18:C18"/>
    <mergeCell ref="B14:C14"/>
    <mergeCell ref="B8:C8"/>
    <mergeCell ref="E13:F13"/>
    <mergeCell ref="B9:C9"/>
    <mergeCell ref="B10:C10"/>
    <mergeCell ref="B11:C11"/>
    <mergeCell ref="B12:C12"/>
    <mergeCell ref="B13:C1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3"/>
  <sheetViews>
    <sheetView topLeftCell="A42" zoomScale="125" zoomScaleNormal="125" zoomScalePageLayoutView="125" workbookViewId="0">
      <selection activeCell="B60" sqref="B60:I63"/>
    </sheetView>
  </sheetViews>
  <sheetFormatPr baseColWidth="10" defaultRowHeight="15" x14ac:dyDescent="0"/>
  <cols>
    <col min="1" max="1" width="3" customWidth="1"/>
    <col min="2" max="2" width="12.6640625" customWidth="1"/>
    <col min="3" max="3" width="6.1640625" customWidth="1"/>
    <col min="4" max="4" width="7.1640625" style="9" customWidth="1"/>
    <col min="5" max="5" width="30" customWidth="1"/>
    <col min="6" max="7" width="7.6640625" customWidth="1"/>
    <col min="8" max="8" width="10.6640625" customWidth="1"/>
    <col min="9" max="9" width="6.83203125" customWidth="1"/>
    <col min="10" max="10" width="5.83203125" style="9" customWidth="1"/>
    <col min="11" max="11" width="5.5" style="9" customWidth="1"/>
    <col min="12" max="12" width="6.6640625" customWidth="1"/>
    <col min="13" max="13" width="7.5" style="9" customWidth="1"/>
    <col min="14" max="14" width="6.5" customWidth="1"/>
    <col min="15" max="15" width="7.6640625" style="9" customWidth="1"/>
  </cols>
  <sheetData>
    <row r="1" spans="2:15" ht="16" thickBot="1"/>
    <row r="2" spans="2:15" ht="16" thickBot="1">
      <c r="B2" s="51" t="s">
        <v>87</v>
      </c>
      <c r="C2" s="52"/>
      <c r="D2" s="83"/>
      <c r="E2" s="51" t="s">
        <v>88</v>
      </c>
      <c r="F2" s="24" t="s">
        <v>240</v>
      </c>
      <c r="G2" s="75"/>
      <c r="H2" s="75"/>
      <c r="I2" s="115"/>
      <c r="J2" s="189" t="s">
        <v>239</v>
      </c>
      <c r="K2" s="191"/>
      <c r="L2" s="191"/>
      <c r="M2" s="191"/>
      <c r="N2" s="191"/>
      <c r="O2" s="190"/>
    </row>
    <row r="3" spans="2:15" ht="16" thickBot="1">
      <c r="B3" s="70" t="s">
        <v>97</v>
      </c>
      <c r="C3" s="71" t="s">
        <v>92</v>
      </c>
      <c r="D3" s="79" t="s">
        <v>86</v>
      </c>
      <c r="E3" s="57"/>
      <c r="F3" s="70" t="s">
        <v>102</v>
      </c>
      <c r="G3" s="71" t="s">
        <v>101</v>
      </c>
      <c r="H3" s="71" t="s">
        <v>89</v>
      </c>
      <c r="I3" s="116" t="s">
        <v>89</v>
      </c>
      <c r="J3" s="110" t="s">
        <v>242</v>
      </c>
      <c r="K3" s="111" t="s">
        <v>232</v>
      </c>
      <c r="L3" s="110" t="s">
        <v>243</v>
      </c>
      <c r="M3" s="111" t="s">
        <v>233</v>
      </c>
      <c r="N3" s="110" t="s">
        <v>244</v>
      </c>
      <c r="O3" s="111" t="s">
        <v>234</v>
      </c>
    </row>
    <row r="4" spans="2:15">
      <c r="B4" s="72" t="s">
        <v>118</v>
      </c>
      <c r="C4" s="69" t="s">
        <v>90</v>
      </c>
      <c r="D4" s="77">
        <v>0</v>
      </c>
      <c r="E4" s="86" t="s">
        <v>91</v>
      </c>
      <c r="F4" s="38" t="s">
        <v>117</v>
      </c>
      <c r="G4" s="39" t="s">
        <v>117</v>
      </c>
      <c r="H4" s="39"/>
      <c r="I4" s="77"/>
      <c r="J4" s="101" t="s">
        <v>117</v>
      </c>
      <c r="K4" s="117" t="s">
        <v>117</v>
      </c>
      <c r="L4" s="101" t="s">
        <v>117</v>
      </c>
      <c r="M4" s="117" t="s">
        <v>117</v>
      </c>
      <c r="N4" s="101" t="s">
        <v>117</v>
      </c>
      <c r="O4" s="117" t="s">
        <v>117</v>
      </c>
    </row>
    <row r="5" spans="2:15">
      <c r="B5" s="73" t="s">
        <v>189</v>
      </c>
      <c r="C5" s="68" t="s">
        <v>103</v>
      </c>
      <c r="D5" s="78">
        <v>1</v>
      </c>
      <c r="E5" s="87" t="s">
        <v>191</v>
      </c>
      <c r="F5" s="13" t="s">
        <v>8</v>
      </c>
      <c r="G5" s="14" t="s">
        <v>8</v>
      </c>
      <c r="H5" s="14"/>
      <c r="I5" s="78"/>
      <c r="J5" s="119" t="s">
        <v>230</v>
      </c>
      <c r="K5" s="120" t="s">
        <v>133</v>
      </c>
      <c r="L5" s="119" t="s">
        <v>117</v>
      </c>
      <c r="M5" s="120" t="s">
        <v>117</v>
      </c>
      <c r="N5" s="122" t="s">
        <v>231</v>
      </c>
      <c r="O5" s="120" t="s">
        <v>133</v>
      </c>
    </row>
    <row r="6" spans="2:15">
      <c r="B6" s="73" t="s">
        <v>190</v>
      </c>
      <c r="C6" s="68" t="s">
        <v>104</v>
      </c>
      <c r="D6" s="78">
        <v>2</v>
      </c>
      <c r="E6" s="87" t="s">
        <v>192</v>
      </c>
      <c r="F6" s="13" t="s">
        <v>8</v>
      </c>
      <c r="G6" s="14" t="s">
        <v>8</v>
      </c>
      <c r="H6" s="14"/>
      <c r="I6" s="78"/>
      <c r="J6" s="119" t="s">
        <v>230</v>
      </c>
      <c r="K6" s="120" t="s">
        <v>133</v>
      </c>
      <c r="L6" s="119" t="s">
        <v>117</v>
      </c>
      <c r="M6" s="118" t="s">
        <v>117</v>
      </c>
      <c r="N6" s="122" t="s">
        <v>231</v>
      </c>
      <c r="O6" s="118" t="s">
        <v>133</v>
      </c>
    </row>
    <row r="7" spans="2:15">
      <c r="B7" s="73" t="s">
        <v>119</v>
      </c>
      <c r="C7" s="68" t="s">
        <v>93</v>
      </c>
      <c r="D7" s="78">
        <v>3</v>
      </c>
      <c r="E7" s="87" t="s">
        <v>193</v>
      </c>
      <c r="F7" s="13" t="s">
        <v>117</v>
      </c>
      <c r="G7" s="14" t="s">
        <v>117</v>
      </c>
      <c r="H7" s="14"/>
      <c r="I7" s="78"/>
      <c r="J7" s="119" t="s">
        <v>230</v>
      </c>
      <c r="K7" s="118" t="s">
        <v>133</v>
      </c>
      <c r="L7" s="119" t="s">
        <v>235</v>
      </c>
      <c r="M7" s="118" t="s">
        <v>134</v>
      </c>
      <c r="N7" s="119" t="s">
        <v>117</v>
      </c>
      <c r="O7" s="118" t="s">
        <v>117</v>
      </c>
    </row>
    <row r="8" spans="2:15">
      <c r="B8" s="73" t="s">
        <v>188</v>
      </c>
      <c r="C8" s="68" t="s">
        <v>185</v>
      </c>
      <c r="D8" s="77">
        <v>4</v>
      </c>
      <c r="E8" s="87" t="s">
        <v>241</v>
      </c>
      <c r="F8" s="13" t="s">
        <v>117</v>
      </c>
      <c r="G8" s="14" t="s">
        <v>117</v>
      </c>
      <c r="H8" s="14"/>
      <c r="I8" s="78"/>
      <c r="J8" s="119" t="s">
        <v>230</v>
      </c>
      <c r="K8" s="118" t="s">
        <v>13</v>
      </c>
      <c r="L8" s="119" t="s">
        <v>117</v>
      </c>
      <c r="M8" s="118" t="s">
        <v>117</v>
      </c>
      <c r="N8" s="119" t="s">
        <v>117</v>
      </c>
      <c r="O8" s="118" t="s">
        <v>117</v>
      </c>
    </row>
    <row r="9" spans="2:15">
      <c r="B9" s="81" t="s">
        <v>120</v>
      </c>
      <c r="C9" s="68" t="s">
        <v>94</v>
      </c>
      <c r="D9" s="78">
        <v>5</v>
      </c>
      <c r="E9" s="87" t="s">
        <v>109</v>
      </c>
      <c r="F9" s="13" t="s">
        <v>117</v>
      </c>
      <c r="G9" s="14" t="s">
        <v>117</v>
      </c>
      <c r="H9" s="14"/>
      <c r="I9" s="78"/>
      <c r="J9" s="119" t="s">
        <v>230</v>
      </c>
      <c r="K9" s="118" t="s">
        <v>236</v>
      </c>
      <c r="L9" s="119" t="s">
        <v>237</v>
      </c>
      <c r="M9" s="118" t="s">
        <v>144</v>
      </c>
      <c r="N9" s="119" t="s">
        <v>117</v>
      </c>
      <c r="O9" s="118" t="s">
        <v>117</v>
      </c>
    </row>
    <row r="10" spans="2:15">
      <c r="B10" s="81" t="s">
        <v>121</v>
      </c>
      <c r="C10" s="68" t="s">
        <v>95</v>
      </c>
      <c r="D10" s="78">
        <v>6</v>
      </c>
      <c r="E10" s="87" t="s">
        <v>111</v>
      </c>
      <c r="F10" s="13" t="s">
        <v>117</v>
      </c>
      <c r="G10" s="14" t="s">
        <v>117</v>
      </c>
      <c r="H10" s="14"/>
      <c r="I10" s="78"/>
      <c r="J10" s="119" t="s">
        <v>117</v>
      </c>
      <c r="K10" s="118" t="s">
        <v>117</v>
      </c>
      <c r="L10" s="119" t="s">
        <v>237</v>
      </c>
      <c r="M10" s="118" t="s">
        <v>144</v>
      </c>
      <c r="N10" s="119" t="s">
        <v>235</v>
      </c>
      <c r="O10" s="118" t="s">
        <v>238</v>
      </c>
    </row>
    <row r="11" spans="2:15">
      <c r="B11" s="73" t="s">
        <v>122</v>
      </c>
      <c r="C11" s="68" t="s">
        <v>98</v>
      </c>
      <c r="D11" s="78">
        <v>7</v>
      </c>
      <c r="E11" s="87" t="s">
        <v>100</v>
      </c>
      <c r="F11" s="13" t="s">
        <v>117</v>
      </c>
      <c r="G11" s="14" t="s">
        <v>117</v>
      </c>
      <c r="H11" s="14"/>
      <c r="I11" s="78"/>
      <c r="J11" s="119" t="s">
        <v>230</v>
      </c>
      <c r="K11" s="118" t="s">
        <v>236</v>
      </c>
      <c r="L11" s="119" t="s">
        <v>117</v>
      </c>
      <c r="M11" s="118" t="s">
        <v>175</v>
      </c>
      <c r="N11" s="119" t="s">
        <v>117</v>
      </c>
      <c r="O11" s="118" t="s">
        <v>117</v>
      </c>
    </row>
    <row r="12" spans="2:15">
      <c r="B12" s="73" t="s">
        <v>123</v>
      </c>
      <c r="C12" s="68" t="s">
        <v>99</v>
      </c>
      <c r="D12" s="77">
        <v>8</v>
      </c>
      <c r="E12" s="87" t="s">
        <v>105</v>
      </c>
      <c r="F12" s="13" t="s">
        <v>117</v>
      </c>
      <c r="G12" s="14" t="s">
        <v>117</v>
      </c>
      <c r="H12" s="14"/>
      <c r="I12" s="78"/>
      <c r="J12" s="119" t="s">
        <v>117</v>
      </c>
      <c r="K12" s="118" t="s">
        <v>117</v>
      </c>
      <c r="L12" s="119" t="s">
        <v>117</v>
      </c>
      <c r="M12" s="118" t="s">
        <v>175</v>
      </c>
      <c r="N12" s="119" t="s">
        <v>235</v>
      </c>
      <c r="O12" s="118" t="s">
        <v>238</v>
      </c>
    </row>
    <row r="13" spans="2:15">
      <c r="B13" s="81" t="s">
        <v>152</v>
      </c>
      <c r="C13" s="68" t="s">
        <v>209</v>
      </c>
      <c r="D13" s="78">
        <v>9</v>
      </c>
      <c r="E13" s="87" t="s">
        <v>153</v>
      </c>
      <c r="F13" s="13" t="s">
        <v>8</v>
      </c>
      <c r="G13" s="14" t="s">
        <v>8</v>
      </c>
      <c r="H13" s="14"/>
      <c r="I13" s="78"/>
      <c r="J13" s="122" t="s">
        <v>230</v>
      </c>
      <c r="K13" s="118" t="s">
        <v>133</v>
      </c>
      <c r="L13" s="122" t="s">
        <v>235</v>
      </c>
      <c r="M13" s="118" t="s">
        <v>134</v>
      </c>
      <c r="N13" s="122" t="s">
        <v>231</v>
      </c>
      <c r="O13" s="118" t="s">
        <v>133</v>
      </c>
    </row>
    <row r="14" spans="2:15">
      <c r="B14" s="73" t="s">
        <v>124</v>
      </c>
      <c r="C14" s="68" t="s">
        <v>112</v>
      </c>
      <c r="D14" s="78" t="s">
        <v>17</v>
      </c>
      <c r="E14" s="87" t="s">
        <v>154</v>
      </c>
      <c r="F14" s="13" t="s">
        <v>8</v>
      </c>
      <c r="G14" s="14" t="s">
        <v>8</v>
      </c>
      <c r="H14" s="14"/>
      <c r="I14" s="78"/>
      <c r="J14" s="122" t="s">
        <v>230</v>
      </c>
      <c r="K14" s="118" t="s">
        <v>133</v>
      </c>
      <c r="L14" s="122" t="s">
        <v>235</v>
      </c>
      <c r="M14" s="118" t="s">
        <v>134</v>
      </c>
      <c r="N14" s="122" t="s">
        <v>231</v>
      </c>
      <c r="O14" s="118" t="s">
        <v>133</v>
      </c>
    </row>
    <row r="15" spans="2:15">
      <c r="B15" s="73" t="s">
        <v>125</v>
      </c>
      <c r="C15" s="68" t="s">
        <v>222</v>
      </c>
      <c r="D15" s="78" t="s">
        <v>18</v>
      </c>
      <c r="E15" s="87" t="s">
        <v>106</v>
      </c>
      <c r="F15" s="13" t="s">
        <v>8</v>
      </c>
      <c r="G15" s="14" t="s">
        <v>117</v>
      </c>
      <c r="H15" s="14"/>
      <c r="I15" s="78"/>
      <c r="J15" s="122" t="s">
        <v>230</v>
      </c>
      <c r="K15" s="118" t="s">
        <v>133</v>
      </c>
      <c r="L15" s="122" t="s">
        <v>235</v>
      </c>
      <c r="M15" s="118" t="s">
        <v>134</v>
      </c>
      <c r="N15" s="122" t="s">
        <v>231</v>
      </c>
      <c r="O15" s="118" t="s">
        <v>133</v>
      </c>
    </row>
    <row r="16" spans="2:15">
      <c r="B16" s="73" t="s">
        <v>218</v>
      </c>
      <c r="C16" s="68" t="s">
        <v>223</v>
      </c>
      <c r="D16" s="77" t="s">
        <v>41</v>
      </c>
      <c r="E16" s="87" t="s">
        <v>107</v>
      </c>
      <c r="F16" s="13" t="s">
        <v>8</v>
      </c>
      <c r="G16" s="14" t="s">
        <v>117</v>
      </c>
      <c r="H16" s="14"/>
      <c r="I16" s="78"/>
      <c r="J16" s="122" t="s">
        <v>230</v>
      </c>
      <c r="K16" s="118" t="s">
        <v>133</v>
      </c>
      <c r="L16" s="122" t="s">
        <v>235</v>
      </c>
      <c r="M16" s="118" t="s">
        <v>134</v>
      </c>
      <c r="N16" s="122" t="s">
        <v>231</v>
      </c>
      <c r="O16" s="118" t="s">
        <v>133</v>
      </c>
    </row>
    <row r="17" spans="2:15">
      <c r="B17" s="73" t="s">
        <v>225</v>
      </c>
      <c r="C17" s="68" t="s">
        <v>224</v>
      </c>
      <c r="D17" s="78" t="s">
        <v>11</v>
      </c>
      <c r="E17" s="87" t="s">
        <v>110</v>
      </c>
      <c r="F17" s="13" t="s">
        <v>8</v>
      </c>
      <c r="G17" s="14" t="s">
        <v>117</v>
      </c>
      <c r="H17" s="14"/>
      <c r="I17" s="78"/>
      <c r="J17" s="122" t="s">
        <v>230</v>
      </c>
      <c r="K17" s="118" t="s">
        <v>133</v>
      </c>
      <c r="L17" s="122" t="s">
        <v>235</v>
      </c>
      <c r="M17" s="118" t="s">
        <v>134</v>
      </c>
      <c r="N17" s="122" t="s">
        <v>231</v>
      </c>
      <c r="O17" s="118" t="s">
        <v>133</v>
      </c>
    </row>
    <row r="18" spans="2:15">
      <c r="B18" s="81" t="s">
        <v>194</v>
      </c>
      <c r="C18" s="68" t="s">
        <v>108</v>
      </c>
      <c r="D18" s="78" t="s">
        <v>43</v>
      </c>
      <c r="E18" s="87" t="s">
        <v>195</v>
      </c>
      <c r="F18" s="13" t="s">
        <v>117</v>
      </c>
      <c r="G18" s="14" t="s">
        <v>117</v>
      </c>
      <c r="H18" s="14"/>
      <c r="I18" s="78"/>
      <c r="J18" s="122" t="s">
        <v>117</v>
      </c>
      <c r="K18" s="118" t="s">
        <v>117</v>
      </c>
      <c r="L18" s="122" t="s">
        <v>117</v>
      </c>
      <c r="M18" s="118" t="s">
        <v>117</v>
      </c>
      <c r="N18" s="122" t="s">
        <v>117</v>
      </c>
      <c r="O18" s="118" t="s">
        <v>117</v>
      </c>
    </row>
    <row r="19" spans="2:15">
      <c r="B19" s="81" t="s">
        <v>126</v>
      </c>
      <c r="C19" s="68" t="s">
        <v>113</v>
      </c>
      <c r="D19" s="78" t="s">
        <v>42</v>
      </c>
      <c r="E19" s="87" t="s">
        <v>114</v>
      </c>
      <c r="F19" s="13" t="s">
        <v>117</v>
      </c>
      <c r="G19" s="14" t="s">
        <v>117</v>
      </c>
      <c r="H19" s="14"/>
      <c r="I19" s="78"/>
      <c r="J19" s="122" t="s">
        <v>117</v>
      </c>
      <c r="K19" s="118" t="s">
        <v>117</v>
      </c>
      <c r="L19" s="122" t="s">
        <v>117</v>
      </c>
      <c r="M19" s="118" t="s">
        <v>117</v>
      </c>
      <c r="N19" s="122" t="s">
        <v>117</v>
      </c>
      <c r="O19" s="118" t="s">
        <v>117</v>
      </c>
    </row>
    <row r="20" spans="2:15" ht="16" thickBot="1">
      <c r="B20" s="82" t="s">
        <v>127</v>
      </c>
      <c r="C20" s="71" t="s">
        <v>115</v>
      </c>
      <c r="D20" s="79">
        <v>10</v>
      </c>
      <c r="E20" s="88" t="s">
        <v>116</v>
      </c>
      <c r="F20" s="15" t="s">
        <v>117</v>
      </c>
      <c r="G20" s="16" t="s">
        <v>117</v>
      </c>
      <c r="H20" s="16"/>
      <c r="I20" s="79"/>
      <c r="J20" s="123" t="s">
        <v>117</v>
      </c>
      <c r="K20" s="121" t="s">
        <v>117</v>
      </c>
      <c r="L20" s="123" t="s">
        <v>117</v>
      </c>
      <c r="M20" s="121" t="s">
        <v>117</v>
      </c>
      <c r="N20" s="123" t="s">
        <v>117</v>
      </c>
      <c r="O20" s="121" t="s">
        <v>117</v>
      </c>
    </row>
    <row r="21" spans="2:15">
      <c r="F21" s="84" t="s">
        <v>8</v>
      </c>
      <c r="G21" s="85" t="s">
        <v>128</v>
      </c>
    </row>
    <row r="22" spans="2:15">
      <c r="F22" s="84" t="s">
        <v>117</v>
      </c>
      <c r="G22" s="85" t="s">
        <v>129</v>
      </c>
    </row>
    <row r="23" spans="2:15" ht="16" thickBot="1">
      <c r="B23" t="s">
        <v>270</v>
      </c>
    </row>
    <row r="24" spans="2:15">
      <c r="B24" s="51" t="s">
        <v>87</v>
      </c>
      <c r="C24" s="52"/>
      <c r="D24" s="83"/>
      <c r="E24" s="51" t="s">
        <v>88</v>
      </c>
      <c r="F24" s="24" t="s">
        <v>96</v>
      </c>
      <c r="G24" s="75"/>
      <c r="H24" s="75"/>
      <c r="I24" s="76"/>
    </row>
    <row r="25" spans="2:15" ht="16" thickBot="1">
      <c r="B25" s="70" t="s">
        <v>97</v>
      </c>
      <c r="C25" s="71" t="s">
        <v>92</v>
      </c>
      <c r="D25" s="79" t="s">
        <v>86</v>
      </c>
      <c r="E25" s="57"/>
      <c r="F25" s="70" t="s">
        <v>102</v>
      </c>
      <c r="G25" s="71" t="s">
        <v>101</v>
      </c>
      <c r="H25" s="71" t="s">
        <v>89</v>
      </c>
      <c r="I25" s="74" t="s">
        <v>89</v>
      </c>
    </row>
    <row r="26" spans="2:15">
      <c r="B26" s="24" t="s">
        <v>118</v>
      </c>
      <c r="C26" s="75" t="s">
        <v>90</v>
      </c>
      <c r="D26" s="109">
        <v>0</v>
      </c>
      <c r="E26" s="86" t="s">
        <v>91</v>
      </c>
      <c r="F26" s="38" t="s">
        <v>117</v>
      </c>
      <c r="G26" s="39" t="s">
        <v>117</v>
      </c>
      <c r="H26" s="39"/>
      <c r="I26" s="40"/>
    </row>
    <row r="27" spans="2:15">
      <c r="B27" s="73" t="s">
        <v>197</v>
      </c>
      <c r="C27" s="68" t="s">
        <v>103</v>
      </c>
      <c r="D27" s="10">
        <v>1</v>
      </c>
      <c r="E27" s="87" t="s">
        <v>199</v>
      </c>
      <c r="F27" s="13" t="s">
        <v>8</v>
      </c>
      <c r="G27" s="14" t="s">
        <v>8</v>
      </c>
      <c r="H27" s="14"/>
      <c r="I27" s="10"/>
    </row>
    <row r="28" spans="2:15">
      <c r="B28" s="73" t="s">
        <v>198</v>
      </c>
      <c r="C28" s="68" t="s">
        <v>104</v>
      </c>
      <c r="D28" s="10">
        <v>2</v>
      </c>
      <c r="E28" s="87" t="s">
        <v>200</v>
      </c>
      <c r="F28" s="13" t="s">
        <v>8</v>
      </c>
      <c r="G28" s="14" t="s">
        <v>8</v>
      </c>
      <c r="H28" s="14"/>
      <c r="I28" s="10"/>
    </row>
    <row r="29" spans="2:15">
      <c r="B29" s="73" t="s">
        <v>201</v>
      </c>
      <c r="C29" s="68" t="s">
        <v>185</v>
      </c>
      <c r="D29" s="40">
        <v>3</v>
      </c>
      <c r="E29" s="87" t="s">
        <v>202</v>
      </c>
      <c r="F29" s="13" t="s">
        <v>117</v>
      </c>
      <c r="G29" s="14" t="s">
        <v>117</v>
      </c>
      <c r="H29" s="14"/>
      <c r="I29" s="10"/>
    </row>
    <row r="30" spans="2:15">
      <c r="B30" s="81" t="s">
        <v>203</v>
      </c>
      <c r="C30" s="68" t="s">
        <v>204</v>
      </c>
      <c r="D30" s="10">
        <v>4</v>
      </c>
      <c r="E30" s="87" t="s">
        <v>205</v>
      </c>
      <c r="F30" s="13" t="s">
        <v>117</v>
      </c>
      <c r="G30" s="14" t="s">
        <v>117</v>
      </c>
      <c r="H30" s="14"/>
      <c r="I30" s="10"/>
    </row>
    <row r="31" spans="2:15">
      <c r="B31" s="81" t="s">
        <v>206</v>
      </c>
      <c r="C31" s="68" t="s">
        <v>95</v>
      </c>
      <c r="D31" s="10">
        <v>5</v>
      </c>
      <c r="E31" s="87" t="s">
        <v>207</v>
      </c>
      <c r="F31" s="13" t="s">
        <v>117</v>
      </c>
      <c r="G31" s="14" t="s">
        <v>117</v>
      </c>
      <c r="H31" s="14"/>
      <c r="I31" s="10"/>
    </row>
    <row r="32" spans="2:15">
      <c r="B32" s="81" t="s">
        <v>208</v>
      </c>
      <c r="C32" s="68" t="s">
        <v>209</v>
      </c>
      <c r="D32" s="40">
        <v>6</v>
      </c>
      <c r="E32" s="87" t="s">
        <v>210</v>
      </c>
      <c r="F32" s="13" t="s">
        <v>8</v>
      </c>
      <c r="G32" s="14" t="s">
        <v>8</v>
      </c>
      <c r="H32" s="14"/>
      <c r="I32" s="10"/>
    </row>
    <row r="33" spans="2:15">
      <c r="B33" s="73" t="s">
        <v>211</v>
      </c>
      <c r="C33" s="68" t="s">
        <v>112</v>
      </c>
      <c r="D33" s="10">
        <v>7</v>
      </c>
      <c r="E33" s="87" t="s">
        <v>212</v>
      </c>
      <c r="F33" s="13" t="s">
        <v>8</v>
      </c>
      <c r="G33" s="14" t="s">
        <v>8</v>
      </c>
      <c r="H33" s="14"/>
      <c r="I33" s="10"/>
    </row>
    <row r="34" spans="2:15">
      <c r="B34" s="73" t="s">
        <v>214</v>
      </c>
      <c r="C34" s="68" t="s">
        <v>226</v>
      </c>
      <c r="D34" s="10">
        <v>8</v>
      </c>
      <c r="E34" s="87" t="s">
        <v>213</v>
      </c>
      <c r="F34" s="13" t="s">
        <v>8</v>
      </c>
      <c r="G34" s="14" t="s">
        <v>117</v>
      </c>
      <c r="H34" s="14"/>
      <c r="I34" s="10"/>
    </row>
    <row r="35" spans="2:15">
      <c r="B35" s="73" t="s">
        <v>227</v>
      </c>
      <c r="C35" s="68" t="s">
        <v>223</v>
      </c>
      <c r="D35" s="40">
        <v>9</v>
      </c>
      <c r="E35" s="87" t="s">
        <v>216</v>
      </c>
      <c r="F35" s="13" t="s">
        <v>8</v>
      </c>
      <c r="G35" s="14" t="s">
        <v>117</v>
      </c>
      <c r="H35" s="14"/>
      <c r="I35" s="10"/>
    </row>
    <row r="36" spans="2:15">
      <c r="B36" s="73" t="s">
        <v>215</v>
      </c>
      <c r="C36" s="68" t="s">
        <v>228</v>
      </c>
      <c r="D36" s="10" t="s">
        <v>17</v>
      </c>
      <c r="E36" s="87" t="s">
        <v>217</v>
      </c>
      <c r="F36" s="13" t="s">
        <v>8</v>
      </c>
      <c r="G36" s="14" t="s">
        <v>117</v>
      </c>
      <c r="H36" s="14"/>
      <c r="I36" s="10"/>
    </row>
    <row r="37" spans="2:15">
      <c r="B37" s="81" t="s">
        <v>194</v>
      </c>
      <c r="C37" s="68" t="s">
        <v>108</v>
      </c>
      <c r="D37" s="10" t="s">
        <v>18</v>
      </c>
      <c r="E37" s="87" t="s">
        <v>195</v>
      </c>
      <c r="F37" s="13" t="s">
        <v>117</v>
      </c>
      <c r="G37" s="14" t="s">
        <v>117</v>
      </c>
      <c r="H37" s="14"/>
      <c r="I37" s="10"/>
    </row>
    <row r="38" spans="2:15">
      <c r="B38" s="81" t="s">
        <v>126</v>
      </c>
      <c r="C38" s="68" t="s">
        <v>113</v>
      </c>
      <c r="D38" s="40" t="s">
        <v>41</v>
      </c>
      <c r="E38" s="87" t="s">
        <v>114</v>
      </c>
      <c r="F38" s="13" t="s">
        <v>117</v>
      </c>
      <c r="G38" s="14" t="s">
        <v>117</v>
      </c>
      <c r="H38" s="14"/>
      <c r="I38" s="10"/>
    </row>
    <row r="39" spans="2:15" ht="16" thickBot="1">
      <c r="B39" s="82" t="s">
        <v>127</v>
      </c>
      <c r="C39" s="71" t="s">
        <v>115</v>
      </c>
      <c r="D39" s="11" t="s">
        <v>11</v>
      </c>
      <c r="E39" s="88" t="s">
        <v>116</v>
      </c>
      <c r="F39" s="15" t="s">
        <v>117</v>
      </c>
      <c r="G39" s="16" t="s">
        <v>117</v>
      </c>
      <c r="H39" s="16"/>
      <c r="I39" s="11"/>
    </row>
    <row r="41" spans="2:15" ht="16" thickBot="1">
      <c r="B41" t="s">
        <v>271</v>
      </c>
    </row>
    <row r="42" spans="2:15">
      <c r="B42" s="51" t="s">
        <v>87</v>
      </c>
      <c r="C42" s="52"/>
      <c r="D42" s="117"/>
      <c r="E42" s="51" t="s">
        <v>88</v>
      </c>
      <c r="F42" s="24" t="s">
        <v>240</v>
      </c>
      <c r="G42" s="75"/>
      <c r="H42" s="75"/>
      <c r="I42" s="76"/>
      <c r="J42" s="192"/>
      <c r="K42" s="192"/>
      <c r="L42" s="192"/>
      <c r="M42" s="192"/>
      <c r="N42" s="192"/>
      <c r="O42" s="192"/>
    </row>
    <row r="43" spans="2:15" ht="16" thickBot="1">
      <c r="B43" s="133" t="s">
        <v>97</v>
      </c>
      <c r="C43" s="134" t="s">
        <v>92</v>
      </c>
      <c r="D43" s="144" t="s">
        <v>86</v>
      </c>
      <c r="E43" s="54"/>
      <c r="F43" s="133" t="s">
        <v>102</v>
      </c>
      <c r="G43" s="134" t="s">
        <v>101</v>
      </c>
      <c r="H43" s="134" t="s">
        <v>280</v>
      </c>
      <c r="I43" s="139" t="s">
        <v>89</v>
      </c>
      <c r="J43" s="95"/>
      <c r="K43" s="95"/>
      <c r="L43" s="95"/>
      <c r="M43" s="95"/>
      <c r="N43" s="95"/>
      <c r="O43" s="95"/>
    </row>
    <row r="44" spans="2:15">
      <c r="B44" s="24" t="s">
        <v>118</v>
      </c>
      <c r="C44" s="75" t="s">
        <v>90</v>
      </c>
      <c r="D44" s="109">
        <v>0</v>
      </c>
      <c r="E44" s="135" t="s">
        <v>91</v>
      </c>
      <c r="F44" s="136" t="s">
        <v>117</v>
      </c>
      <c r="G44" s="137" t="s">
        <v>117</v>
      </c>
      <c r="H44" s="137" t="s">
        <v>117</v>
      </c>
      <c r="I44" s="109"/>
      <c r="J44" s="95"/>
      <c r="K44" s="95"/>
      <c r="L44" s="95"/>
      <c r="M44" s="95"/>
      <c r="N44" s="95"/>
      <c r="O44" s="95"/>
    </row>
    <row r="45" spans="2:15">
      <c r="B45" s="73" t="s">
        <v>201</v>
      </c>
      <c r="C45" s="68" t="s">
        <v>185</v>
      </c>
      <c r="D45" s="40">
        <v>4</v>
      </c>
      <c r="E45" s="87" t="s">
        <v>202</v>
      </c>
      <c r="F45" s="13" t="s">
        <v>117</v>
      </c>
      <c r="G45" s="14" t="s">
        <v>117</v>
      </c>
      <c r="H45" s="39" t="s">
        <v>117</v>
      </c>
      <c r="I45" s="40"/>
      <c r="J45" s="95"/>
      <c r="K45" s="95"/>
      <c r="L45" s="95"/>
      <c r="M45" s="95"/>
      <c r="N45" s="95"/>
      <c r="O45" s="95"/>
    </row>
    <row r="46" spans="2:15">
      <c r="B46" s="73" t="s">
        <v>125</v>
      </c>
      <c r="C46" s="68" t="s">
        <v>222</v>
      </c>
      <c r="D46" s="10" t="s">
        <v>18</v>
      </c>
      <c r="E46" s="87" t="s">
        <v>106</v>
      </c>
      <c r="F46" s="13" t="s">
        <v>8</v>
      </c>
      <c r="G46" s="14" t="s">
        <v>117</v>
      </c>
      <c r="H46" s="39" t="s">
        <v>117</v>
      </c>
      <c r="I46" s="40"/>
      <c r="J46" s="95"/>
      <c r="K46" s="95"/>
      <c r="L46" s="95"/>
      <c r="M46" s="95"/>
      <c r="N46" s="95"/>
      <c r="O46" s="95"/>
    </row>
    <row r="47" spans="2:15">
      <c r="B47" s="81" t="s">
        <v>126</v>
      </c>
      <c r="C47" s="68" t="s">
        <v>113</v>
      </c>
      <c r="D47" s="10" t="s">
        <v>42</v>
      </c>
      <c r="E47" s="87" t="s">
        <v>114</v>
      </c>
      <c r="F47" s="13" t="s">
        <v>117</v>
      </c>
      <c r="G47" s="14" t="s">
        <v>117</v>
      </c>
      <c r="H47" s="14" t="s">
        <v>117</v>
      </c>
      <c r="I47" s="10"/>
      <c r="J47" s="95"/>
      <c r="K47" s="95"/>
      <c r="L47" s="95"/>
      <c r="M47" s="95"/>
      <c r="N47" s="95"/>
      <c r="O47" s="95"/>
    </row>
    <row r="48" spans="2:15">
      <c r="B48" s="81" t="s">
        <v>127</v>
      </c>
      <c r="C48" s="68" t="s">
        <v>115</v>
      </c>
      <c r="D48" s="10">
        <v>10</v>
      </c>
      <c r="E48" s="87" t="s">
        <v>116</v>
      </c>
      <c r="F48" s="13" t="s">
        <v>117</v>
      </c>
      <c r="G48" s="14" t="s">
        <v>117</v>
      </c>
      <c r="H48" s="14" t="s">
        <v>117</v>
      </c>
      <c r="I48" s="10"/>
      <c r="J48" s="95"/>
      <c r="K48" s="95"/>
      <c r="L48" s="95"/>
      <c r="M48" s="95"/>
      <c r="N48" s="95"/>
      <c r="O48" s="95"/>
    </row>
    <row r="49" spans="2:15">
      <c r="B49" s="81" t="s">
        <v>277</v>
      </c>
      <c r="C49" s="68" t="s">
        <v>278</v>
      </c>
      <c r="D49" s="10">
        <v>11</v>
      </c>
      <c r="E49" s="87" t="s">
        <v>279</v>
      </c>
      <c r="F49" s="13" t="s">
        <v>8</v>
      </c>
      <c r="G49" s="14" t="s">
        <v>8</v>
      </c>
      <c r="H49" s="14" t="s">
        <v>8</v>
      </c>
      <c r="I49" s="10"/>
      <c r="J49" s="95"/>
      <c r="K49" s="95"/>
      <c r="L49" s="95"/>
      <c r="M49" s="95"/>
      <c r="N49" s="95"/>
      <c r="O49" s="95"/>
    </row>
    <row r="50" spans="2:15">
      <c r="B50" s="81" t="s">
        <v>295</v>
      </c>
      <c r="C50" s="68" t="s">
        <v>296</v>
      </c>
      <c r="D50" s="10">
        <v>12</v>
      </c>
      <c r="E50" s="87" t="s">
        <v>294</v>
      </c>
      <c r="F50" s="13" t="s">
        <v>8</v>
      </c>
      <c r="G50" s="14" t="s">
        <v>8</v>
      </c>
      <c r="H50" s="14" t="s">
        <v>8</v>
      </c>
      <c r="I50" s="10"/>
      <c r="J50" s="95"/>
      <c r="K50" s="95"/>
      <c r="L50" s="95"/>
      <c r="M50" s="95"/>
      <c r="N50" s="95"/>
      <c r="O50" s="95"/>
    </row>
    <row r="51" spans="2:15">
      <c r="B51" s="81" t="s">
        <v>309</v>
      </c>
      <c r="C51" s="68" t="s">
        <v>272</v>
      </c>
      <c r="D51" s="10">
        <v>13</v>
      </c>
      <c r="E51" s="87" t="s">
        <v>310</v>
      </c>
      <c r="F51" s="13" t="s">
        <v>8</v>
      </c>
      <c r="G51" s="14" t="s">
        <v>8</v>
      </c>
      <c r="H51" s="14" t="s">
        <v>117</v>
      </c>
      <c r="I51" s="10"/>
      <c r="J51" s="95"/>
      <c r="K51" s="95"/>
      <c r="L51" s="95"/>
      <c r="M51" s="95"/>
      <c r="N51" s="95"/>
      <c r="O51" s="95"/>
    </row>
    <row r="52" spans="2:15">
      <c r="B52" s="81" t="s">
        <v>273</v>
      </c>
      <c r="C52" s="68" t="s">
        <v>274</v>
      </c>
      <c r="D52" s="10">
        <v>14</v>
      </c>
      <c r="E52" s="87" t="s">
        <v>291</v>
      </c>
      <c r="F52" s="13" t="s">
        <v>8</v>
      </c>
      <c r="G52" s="14" t="s">
        <v>8</v>
      </c>
      <c r="H52" s="14" t="s">
        <v>117</v>
      </c>
      <c r="I52" s="10"/>
      <c r="J52" s="95"/>
      <c r="K52" s="95"/>
      <c r="L52" s="95"/>
      <c r="M52" s="95"/>
      <c r="N52" s="95"/>
      <c r="O52" s="95"/>
    </row>
    <row r="53" spans="2:15">
      <c r="B53" s="81" t="s">
        <v>286</v>
      </c>
      <c r="C53" s="68" t="s">
        <v>287</v>
      </c>
      <c r="D53" s="10">
        <v>15</v>
      </c>
      <c r="E53" s="87" t="s">
        <v>288</v>
      </c>
      <c r="F53" s="13" t="s">
        <v>8</v>
      </c>
      <c r="G53" s="14" t="s">
        <v>8</v>
      </c>
      <c r="H53" s="14" t="s">
        <v>117</v>
      </c>
      <c r="I53" s="10"/>
      <c r="J53" s="95"/>
      <c r="K53" s="95"/>
      <c r="L53" s="95"/>
      <c r="M53" s="95"/>
      <c r="N53" s="95"/>
      <c r="O53" s="95"/>
    </row>
    <row r="54" spans="2:15">
      <c r="B54" s="81" t="s">
        <v>306</v>
      </c>
      <c r="C54" s="68" t="s">
        <v>307</v>
      </c>
      <c r="D54" s="10">
        <v>16</v>
      </c>
      <c r="E54" s="87" t="s">
        <v>308</v>
      </c>
      <c r="F54" s="13" t="s">
        <v>8</v>
      </c>
      <c r="G54" s="14" t="s">
        <v>117</v>
      </c>
      <c r="H54" s="14" t="s">
        <v>117</v>
      </c>
      <c r="I54" s="10"/>
      <c r="J54" s="95"/>
      <c r="K54" s="95"/>
      <c r="L54" s="95"/>
      <c r="M54" s="95"/>
      <c r="N54" s="95"/>
      <c r="O54" s="95"/>
    </row>
    <row r="55" spans="2:15">
      <c r="B55" s="81" t="s">
        <v>292</v>
      </c>
      <c r="C55" s="68" t="s">
        <v>305</v>
      </c>
      <c r="D55" s="10">
        <v>17</v>
      </c>
      <c r="E55" s="87" t="s">
        <v>293</v>
      </c>
      <c r="F55" s="13" t="s">
        <v>117</v>
      </c>
      <c r="G55" s="14" t="s">
        <v>117</v>
      </c>
      <c r="H55" s="14" t="s">
        <v>117</v>
      </c>
      <c r="I55" s="10"/>
      <c r="J55" s="95"/>
      <c r="K55" s="95"/>
      <c r="L55" s="95"/>
      <c r="M55" s="95"/>
      <c r="N55" s="95"/>
      <c r="O55" s="95"/>
    </row>
    <row r="56" spans="2:15">
      <c r="B56" s="81" t="s">
        <v>304</v>
      </c>
      <c r="C56" s="68" t="s">
        <v>298</v>
      </c>
      <c r="D56" s="10">
        <v>18</v>
      </c>
      <c r="E56" s="87" t="s">
        <v>299</v>
      </c>
      <c r="F56" s="13" t="s">
        <v>117</v>
      </c>
      <c r="G56" s="14" t="s">
        <v>117</v>
      </c>
      <c r="H56" s="14" t="s">
        <v>117</v>
      </c>
      <c r="I56" s="10"/>
      <c r="J56" s="95"/>
      <c r="K56" s="95"/>
      <c r="L56" s="95"/>
      <c r="M56" s="95"/>
      <c r="N56" s="95"/>
      <c r="O56" s="95"/>
    </row>
    <row r="57" spans="2:15">
      <c r="B57" s="81" t="s">
        <v>281</v>
      </c>
      <c r="C57" s="68" t="s">
        <v>276</v>
      </c>
      <c r="D57" s="10">
        <v>19</v>
      </c>
      <c r="E57" s="87" t="s">
        <v>289</v>
      </c>
      <c r="F57" s="13" t="s">
        <v>117</v>
      </c>
      <c r="G57" s="14" t="s">
        <v>117</v>
      </c>
      <c r="H57" s="14" t="s">
        <v>117</v>
      </c>
      <c r="I57" s="10"/>
      <c r="J57" s="95"/>
      <c r="K57" s="95"/>
      <c r="L57" s="95"/>
      <c r="M57" s="95"/>
      <c r="N57" s="95"/>
      <c r="O57" s="95"/>
    </row>
    <row r="58" spans="2:15" ht="16" thickBot="1">
      <c r="B58" s="82" t="s">
        <v>282</v>
      </c>
      <c r="C58" s="71" t="s">
        <v>275</v>
      </c>
      <c r="D58" s="11" t="s">
        <v>331</v>
      </c>
      <c r="E58" s="88" t="s">
        <v>290</v>
      </c>
      <c r="F58" s="15" t="s">
        <v>117</v>
      </c>
      <c r="G58" s="16" t="s">
        <v>117</v>
      </c>
      <c r="H58" s="16" t="s">
        <v>117</v>
      </c>
      <c r="I58" s="11"/>
      <c r="J58" s="95"/>
      <c r="K58" s="95"/>
      <c r="L58" s="95"/>
      <c r="M58" s="95"/>
      <c r="N58" s="95"/>
      <c r="O58" s="95"/>
    </row>
    <row r="59" spans="2:15">
      <c r="B59" s="66"/>
      <c r="C59" s="49"/>
      <c r="D59" s="145"/>
      <c r="E59" s="49"/>
      <c r="F59" s="145"/>
      <c r="G59" s="145"/>
      <c r="H59" s="145"/>
      <c r="I59" s="145"/>
      <c r="J59" s="145"/>
      <c r="K59" s="145"/>
      <c r="L59" s="145"/>
      <c r="M59" s="145"/>
      <c r="N59" s="145"/>
      <c r="O59" s="145"/>
    </row>
    <row r="60" spans="2:15" ht="16" thickBot="1">
      <c r="B60" s="66" t="s">
        <v>332</v>
      </c>
      <c r="C60" s="49"/>
      <c r="D60" s="145"/>
      <c r="E60" s="49"/>
      <c r="F60" s="145"/>
      <c r="G60" s="145"/>
      <c r="H60" s="145"/>
      <c r="I60" s="145"/>
      <c r="J60" s="145"/>
      <c r="K60" s="145"/>
      <c r="L60" s="145"/>
      <c r="M60" s="145"/>
      <c r="N60" s="145"/>
      <c r="O60" s="145"/>
    </row>
    <row r="61" spans="2:15">
      <c r="B61" s="51" t="s">
        <v>87</v>
      </c>
      <c r="C61" s="52"/>
      <c r="D61" s="117"/>
      <c r="E61" s="51" t="s">
        <v>88</v>
      </c>
      <c r="F61" s="24" t="s">
        <v>240</v>
      </c>
      <c r="G61" s="75"/>
      <c r="H61" s="75"/>
      <c r="I61" s="76"/>
      <c r="J61" s="145"/>
      <c r="K61" s="145"/>
      <c r="L61" s="145"/>
      <c r="M61" s="145"/>
      <c r="N61" s="145"/>
      <c r="O61" s="145"/>
    </row>
    <row r="62" spans="2:15">
      <c r="B62" s="133" t="s">
        <v>97</v>
      </c>
      <c r="C62" s="134" t="s">
        <v>92</v>
      </c>
      <c r="D62" s="144" t="s">
        <v>86</v>
      </c>
      <c r="E62" s="54"/>
      <c r="F62" s="133" t="s">
        <v>102</v>
      </c>
      <c r="G62" s="134" t="s">
        <v>101</v>
      </c>
      <c r="H62" s="134" t="s">
        <v>280</v>
      </c>
      <c r="I62" s="139" t="s">
        <v>89</v>
      </c>
    </row>
    <row r="63" spans="2:15" ht="16" thickBot="1">
      <c r="B63" s="82" t="s">
        <v>334</v>
      </c>
      <c r="C63" s="71" t="s">
        <v>335</v>
      </c>
      <c r="D63" s="11" t="s">
        <v>333</v>
      </c>
      <c r="E63" s="88" t="s">
        <v>336</v>
      </c>
      <c r="F63" s="15" t="s">
        <v>8</v>
      </c>
      <c r="G63" s="16" t="s">
        <v>8</v>
      </c>
      <c r="H63" s="16" t="s">
        <v>117</v>
      </c>
      <c r="I63" s="11"/>
    </row>
  </sheetData>
  <mergeCells count="2">
    <mergeCell ref="J2:O2"/>
    <mergeCell ref="J42:O42"/>
  </mergeCells>
  <phoneticPr fontId="4" type="noConversion"/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opLeftCell="A32" workbookViewId="0">
      <selection activeCell="A11" sqref="A11:XFD11"/>
    </sheetView>
  </sheetViews>
  <sheetFormatPr baseColWidth="10" defaultRowHeight="15" x14ac:dyDescent="0"/>
  <cols>
    <col min="1" max="1" width="27" customWidth="1"/>
    <col min="2" max="2" width="2.5" customWidth="1"/>
    <col min="3" max="18" width="3.83203125" customWidth="1"/>
    <col min="19" max="19" width="9.6640625" customWidth="1"/>
    <col min="20" max="20" width="10.83203125" style="9"/>
  </cols>
  <sheetData>
    <row r="1" spans="1:20">
      <c r="A1" s="97" t="s">
        <v>130</v>
      </c>
      <c r="B1" s="97"/>
      <c r="C1" s="97" t="s">
        <v>131</v>
      </c>
      <c r="D1" s="97"/>
      <c r="E1" s="97"/>
      <c r="T1" s="100" t="s">
        <v>147</v>
      </c>
    </row>
    <row r="2" spans="1:20" ht="10" customHeight="1" thickBot="1"/>
    <row r="3" spans="1:20" ht="16" thickBot="1">
      <c r="A3" t="s">
        <v>118</v>
      </c>
      <c r="C3" s="89">
        <v>15</v>
      </c>
      <c r="D3" s="90">
        <v>14</v>
      </c>
      <c r="E3" s="90">
        <v>13</v>
      </c>
      <c r="F3" s="90">
        <v>12</v>
      </c>
      <c r="G3" s="92">
        <v>11</v>
      </c>
      <c r="H3" s="89">
        <v>10</v>
      </c>
      <c r="I3" s="90">
        <v>9</v>
      </c>
      <c r="J3" s="90">
        <v>8</v>
      </c>
      <c r="K3" s="90">
        <v>7</v>
      </c>
      <c r="L3" s="90">
        <v>6</v>
      </c>
      <c r="M3" s="90">
        <v>5</v>
      </c>
      <c r="N3" s="90">
        <v>4</v>
      </c>
      <c r="O3" s="90">
        <v>3</v>
      </c>
      <c r="P3" s="90">
        <v>2</v>
      </c>
      <c r="Q3" s="90">
        <v>1</v>
      </c>
      <c r="R3" s="91">
        <v>0</v>
      </c>
      <c r="T3" s="9">
        <v>1</v>
      </c>
    </row>
    <row r="4" spans="1:20" ht="16" thickBot="1">
      <c r="C4" s="189" t="s">
        <v>86</v>
      </c>
      <c r="D4" s="191"/>
      <c r="E4" s="191"/>
      <c r="F4" s="191"/>
      <c r="G4" s="190"/>
      <c r="H4" s="189" t="s">
        <v>135</v>
      </c>
      <c r="I4" s="191"/>
      <c r="J4" s="191"/>
      <c r="K4" s="191"/>
      <c r="L4" s="191"/>
      <c r="M4" s="191"/>
      <c r="N4" s="191"/>
      <c r="O4" s="191"/>
      <c r="P4" s="191"/>
      <c r="Q4" s="191"/>
      <c r="R4" s="190"/>
    </row>
    <row r="5" spans="1:20" ht="16" thickBot="1"/>
    <row r="6" spans="1:20" ht="16" thickBot="1">
      <c r="A6" t="s">
        <v>139</v>
      </c>
      <c r="C6" s="89">
        <v>15</v>
      </c>
      <c r="D6" s="90">
        <v>14</v>
      </c>
      <c r="E6" s="90">
        <v>13</v>
      </c>
      <c r="F6" s="90">
        <v>12</v>
      </c>
      <c r="G6" s="91">
        <v>11</v>
      </c>
      <c r="H6" s="89">
        <v>10</v>
      </c>
      <c r="I6" s="90">
        <v>9</v>
      </c>
      <c r="J6" s="90">
        <v>8</v>
      </c>
      <c r="K6" s="90">
        <v>7</v>
      </c>
      <c r="L6" s="91">
        <v>6</v>
      </c>
      <c r="M6" s="89">
        <v>5</v>
      </c>
      <c r="N6" s="90">
        <v>4</v>
      </c>
      <c r="O6" s="90">
        <v>3</v>
      </c>
      <c r="P6" s="90">
        <v>2</v>
      </c>
      <c r="Q6" s="91">
        <v>1</v>
      </c>
      <c r="R6" s="93">
        <v>0</v>
      </c>
      <c r="T6" s="9">
        <v>1</v>
      </c>
    </row>
    <row r="7" spans="1:20" ht="16" thickBot="1">
      <c r="A7" t="s">
        <v>229</v>
      </c>
      <c r="C7" s="189" t="s">
        <v>86</v>
      </c>
      <c r="D7" s="191"/>
      <c r="E7" s="191"/>
      <c r="F7" s="191"/>
      <c r="G7" s="190"/>
      <c r="H7" s="189" t="s">
        <v>133</v>
      </c>
      <c r="I7" s="191"/>
      <c r="J7" s="191"/>
      <c r="K7" s="191"/>
      <c r="L7" s="190"/>
      <c r="M7" s="189" t="s">
        <v>134</v>
      </c>
      <c r="N7" s="191"/>
      <c r="O7" s="191"/>
      <c r="P7" s="191"/>
      <c r="Q7" s="190"/>
      <c r="R7" s="94" t="s">
        <v>132</v>
      </c>
    </row>
    <row r="8" spans="1:20">
      <c r="A8" t="s">
        <v>138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6"/>
    </row>
    <row r="9" spans="1:20" ht="16" thickBot="1"/>
    <row r="10" spans="1:20" ht="16" thickBot="1">
      <c r="A10" t="s">
        <v>136</v>
      </c>
      <c r="C10" s="89">
        <v>15</v>
      </c>
      <c r="D10" s="90">
        <v>14</v>
      </c>
      <c r="E10" s="90">
        <v>13</v>
      </c>
      <c r="F10" s="90">
        <v>12</v>
      </c>
      <c r="G10" s="91">
        <v>11</v>
      </c>
      <c r="H10" s="89">
        <v>10</v>
      </c>
      <c r="I10" s="90">
        <v>9</v>
      </c>
      <c r="J10" s="90">
        <v>8</v>
      </c>
      <c r="K10" s="90">
        <v>7</v>
      </c>
      <c r="L10" s="91">
        <v>6</v>
      </c>
      <c r="M10" s="89">
        <v>5</v>
      </c>
      <c r="N10" s="90">
        <v>4</v>
      </c>
      <c r="O10" s="90">
        <v>3</v>
      </c>
      <c r="P10" s="90">
        <v>2</v>
      </c>
      <c r="Q10" s="91">
        <v>1</v>
      </c>
      <c r="R10" s="67">
        <v>0</v>
      </c>
    </row>
    <row r="11" spans="1:20" ht="16" thickBot="1">
      <c r="A11" t="s">
        <v>186</v>
      </c>
      <c r="C11" s="189" t="s">
        <v>86</v>
      </c>
      <c r="D11" s="191"/>
      <c r="E11" s="191"/>
      <c r="F11" s="191"/>
      <c r="G11" s="190"/>
      <c r="H11" s="189" t="s">
        <v>144</v>
      </c>
      <c r="I11" s="191"/>
      <c r="J11" s="190"/>
      <c r="K11" s="187" t="s">
        <v>187</v>
      </c>
      <c r="L11" s="195"/>
      <c r="M11" s="195"/>
      <c r="N11" s="195"/>
      <c r="O11" s="195"/>
      <c r="P11" s="197"/>
      <c r="Q11" s="197"/>
      <c r="R11" s="198"/>
    </row>
    <row r="12" spans="1:20" ht="16" thickBot="1">
      <c r="A12" t="s">
        <v>137</v>
      </c>
      <c r="C12" s="189" t="s">
        <v>86</v>
      </c>
      <c r="D12" s="191"/>
      <c r="E12" s="191"/>
      <c r="F12" s="191"/>
      <c r="G12" s="190"/>
      <c r="H12" s="189" t="s">
        <v>143</v>
      </c>
      <c r="I12" s="191"/>
      <c r="J12" s="191"/>
      <c r="K12" s="191"/>
      <c r="L12" s="190"/>
      <c r="M12" s="187" t="s">
        <v>144</v>
      </c>
      <c r="N12" s="191"/>
      <c r="O12" s="191"/>
      <c r="P12" s="98" t="s">
        <v>132</v>
      </c>
      <c r="Q12" s="99" t="s">
        <v>132</v>
      </c>
      <c r="R12" s="108" t="s">
        <v>132</v>
      </c>
    </row>
    <row r="13" spans="1:20" ht="16" thickBot="1"/>
    <row r="14" spans="1:20" ht="16" thickBot="1">
      <c r="A14" t="s">
        <v>140</v>
      </c>
      <c r="C14" s="89">
        <v>15</v>
      </c>
      <c r="D14" s="90">
        <v>14</v>
      </c>
      <c r="E14" s="90">
        <v>13</v>
      </c>
      <c r="F14" s="90">
        <v>12</v>
      </c>
      <c r="G14" s="91">
        <v>11</v>
      </c>
      <c r="H14" s="89">
        <v>10</v>
      </c>
      <c r="I14" s="90">
        <v>9</v>
      </c>
      <c r="J14" s="90">
        <v>8</v>
      </c>
      <c r="K14" s="90">
        <v>7</v>
      </c>
      <c r="L14" s="91">
        <v>6</v>
      </c>
      <c r="M14" s="24">
        <v>5</v>
      </c>
      <c r="N14" s="75">
        <v>4</v>
      </c>
      <c r="O14" s="75">
        <v>3</v>
      </c>
      <c r="P14" s="75">
        <v>2</v>
      </c>
      <c r="Q14" s="76">
        <v>1</v>
      </c>
      <c r="R14" s="93">
        <v>0</v>
      </c>
    </row>
    <row r="15" spans="1:20" ht="16" thickBot="1">
      <c r="A15" t="s">
        <v>141</v>
      </c>
      <c r="C15" s="189" t="s">
        <v>86</v>
      </c>
      <c r="D15" s="191"/>
      <c r="E15" s="191"/>
      <c r="F15" s="191"/>
      <c r="G15" s="190"/>
      <c r="H15" s="189" t="s">
        <v>143</v>
      </c>
      <c r="I15" s="191"/>
      <c r="J15" s="191"/>
      <c r="K15" s="191"/>
      <c r="L15" s="190"/>
      <c r="M15" s="189" t="s">
        <v>135</v>
      </c>
      <c r="N15" s="191"/>
      <c r="O15" s="191"/>
      <c r="P15" s="191"/>
      <c r="Q15" s="191"/>
      <c r="R15" s="190"/>
    </row>
    <row r="16" spans="1:20" ht="16" thickBot="1"/>
    <row r="17" spans="1:21" ht="16" thickBot="1">
      <c r="A17" t="s">
        <v>142</v>
      </c>
      <c r="C17" s="89">
        <v>15</v>
      </c>
      <c r="D17" s="90">
        <v>14</v>
      </c>
      <c r="E17" s="90">
        <v>13</v>
      </c>
      <c r="F17" s="90">
        <v>12</v>
      </c>
      <c r="G17" s="91">
        <v>11</v>
      </c>
      <c r="H17" s="89">
        <v>10</v>
      </c>
      <c r="I17" s="90">
        <v>9</v>
      </c>
      <c r="J17" s="90">
        <v>8</v>
      </c>
      <c r="K17" s="90">
        <v>7</v>
      </c>
      <c r="L17" s="91">
        <v>6</v>
      </c>
      <c r="M17" s="89">
        <v>5</v>
      </c>
      <c r="N17" s="90">
        <v>4</v>
      </c>
      <c r="O17" s="90">
        <v>3</v>
      </c>
      <c r="P17" s="90">
        <v>2</v>
      </c>
      <c r="Q17" s="91">
        <v>1</v>
      </c>
      <c r="R17" s="67">
        <v>0</v>
      </c>
    </row>
    <row r="18" spans="1:21" ht="16" thickBot="1">
      <c r="A18" t="s">
        <v>146</v>
      </c>
      <c r="C18" s="189" t="s">
        <v>86</v>
      </c>
      <c r="D18" s="191"/>
      <c r="E18" s="191"/>
      <c r="F18" s="191"/>
      <c r="G18" s="190"/>
      <c r="H18" s="189" t="s">
        <v>196</v>
      </c>
      <c r="I18" s="195"/>
      <c r="J18" s="195"/>
      <c r="K18" s="195"/>
      <c r="L18" s="195"/>
      <c r="M18" s="195"/>
      <c r="N18" s="195"/>
      <c r="O18" s="195"/>
      <c r="P18" s="195"/>
      <c r="Q18" s="195"/>
      <c r="R18" s="196"/>
    </row>
    <row r="19" spans="1:21" ht="16" thickBot="1">
      <c r="A19" t="s">
        <v>151</v>
      </c>
      <c r="C19" s="193" t="s">
        <v>86</v>
      </c>
      <c r="D19" s="194"/>
      <c r="E19" s="194"/>
      <c r="F19" s="194"/>
      <c r="G19" s="194"/>
      <c r="H19" s="189" t="s">
        <v>149</v>
      </c>
      <c r="I19" s="191"/>
      <c r="J19" s="191"/>
      <c r="K19" s="191"/>
      <c r="L19" s="190"/>
      <c r="M19" s="189" t="s">
        <v>148</v>
      </c>
      <c r="N19" s="191"/>
      <c r="O19" s="191"/>
      <c r="P19" s="191"/>
      <c r="Q19" s="191"/>
      <c r="R19" s="190"/>
      <c r="U19" s="101"/>
    </row>
    <row r="20" spans="1:21">
      <c r="H20" t="s">
        <v>150</v>
      </c>
      <c r="I20" t="s">
        <v>41</v>
      </c>
      <c r="J20" t="s">
        <v>132</v>
      </c>
      <c r="K20" t="s">
        <v>132</v>
      </c>
      <c r="L20" t="s">
        <v>132</v>
      </c>
      <c r="M20" s="95"/>
      <c r="N20" s="95"/>
      <c r="O20" s="95"/>
      <c r="P20" s="95"/>
      <c r="Q20" s="95"/>
      <c r="R20" s="95" t="s">
        <v>132</v>
      </c>
      <c r="S20" t="s">
        <v>145</v>
      </c>
    </row>
    <row r="23" spans="1:21">
      <c r="A23" t="s">
        <v>219</v>
      </c>
    </row>
    <row r="24" spans="1:21">
      <c r="A24" s="97" t="s">
        <v>130</v>
      </c>
      <c r="B24" s="97"/>
      <c r="C24" s="97" t="s">
        <v>131</v>
      </c>
      <c r="D24" s="97"/>
      <c r="E24" s="97"/>
    </row>
    <row r="25" spans="1:21" ht="16" thickBot="1"/>
    <row r="26" spans="1:21" ht="16" thickBot="1">
      <c r="A26" t="s">
        <v>118</v>
      </c>
      <c r="C26" s="89">
        <v>15</v>
      </c>
      <c r="D26" s="90">
        <v>14</v>
      </c>
      <c r="E26" s="90">
        <v>13</v>
      </c>
      <c r="F26" s="90">
        <v>12</v>
      </c>
      <c r="G26" s="92">
        <v>11</v>
      </c>
      <c r="H26" s="89">
        <v>10</v>
      </c>
      <c r="I26" s="90">
        <v>9</v>
      </c>
      <c r="J26" s="90">
        <v>8</v>
      </c>
      <c r="K26" s="90">
        <v>7</v>
      </c>
      <c r="L26" s="90">
        <v>6</v>
      </c>
      <c r="M26" s="90">
        <v>5</v>
      </c>
      <c r="N26" s="90">
        <v>4</v>
      </c>
      <c r="O26" s="90">
        <v>3</v>
      </c>
      <c r="P26" s="90">
        <v>2</v>
      </c>
      <c r="Q26" s="90">
        <v>1</v>
      </c>
      <c r="R26" s="91">
        <v>0</v>
      </c>
    </row>
    <row r="27" spans="1:21" ht="16" thickBot="1">
      <c r="C27" s="189" t="s">
        <v>86</v>
      </c>
      <c r="D27" s="191"/>
      <c r="E27" s="191"/>
      <c r="F27" s="191"/>
      <c r="G27" s="190"/>
      <c r="H27" s="189" t="s">
        <v>135</v>
      </c>
      <c r="I27" s="191"/>
      <c r="J27" s="191"/>
      <c r="K27" s="191"/>
      <c r="L27" s="191"/>
      <c r="M27" s="191"/>
      <c r="N27" s="191"/>
      <c r="O27" s="191"/>
      <c r="P27" s="191"/>
      <c r="Q27" s="191"/>
      <c r="R27" s="190"/>
    </row>
    <row r="28" spans="1:21" ht="16" thickBot="1"/>
    <row r="29" spans="1:21" ht="16" thickBot="1">
      <c r="A29" t="s">
        <v>139</v>
      </c>
      <c r="C29" s="89">
        <v>15</v>
      </c>
      <c r="D29" s="90">
        <v>14</v>
      </c>
      <c r="E29" s="90">
        <v>13</v>
      </c>
      <c r="F29" s="90">
        <v>12</v>
      </c>
      <c r="G29" s="91">
        <v>11</v>
      </c>
      <c r="H29" s="89">
        <v>10</v>
      </c>
      <c r="I29" s="90">
        <v>9</v>
      </c>
      <c r="J29" s="90">
        <v>8</v>
      </c>
      <c r="K29" s="90">
        <v>7</v>
      </c>
      <c r="L29" s="91">
        <v>6</v>
      </c>
      <c r="M29" s="89">
        <v>5</v>
      </c>
      <c r="N29" s="90">
        <v>4</v>
      </c>
      <c r="O29" s="90">
        <v>3</v>
      </c>
      <c r="P29" s="90">
        <v>2</v>
      </c>
      <c r="Q29" s="91">
        <v>1</v>
      </c>
      <c r="R29" s="93">
        <v>0</v>
      </c>
    </row>
    <row r="30" spans="1:21" ht="16" thickBot="1">
      <c r="A30" t="s">
        <v>229</v>
      </c>
      <c r="C30" s="189" t="s">
        <v>86</v>
      </c>
      <c r="D30" s="191"/>
      <c r="E30" s="191"/>
      <c r="F30" s="191"/>
      <c r="G30" s="190"/>
      <c r="H30" s="189" t="s">
        <v>220</v>
      </c>
      <c r="I30" s="191"/>
      <c r="J30" s="191"/>
      <c r="K30" s="191"/>
      <c r="L30" s="191"/>
      <c r="M30" s="191"/>
      <c r="N30" s="191"/>
      <c r="O30" s="191"/>
      <c r="P30" s="191"/>
      <c r="Q30" s="190"/>
      <c r="R30" s="94" t="s">
        <v>132</v>
      </c>
    </row>
    <row r="31" spans="1:21" ht="16" thickBot="1"/>
    <row r="32" spans="1:21" ht="16" thickBot="1">
      <c r="A32" t="s">
        <v>136</v>
      </c>
      <c r="C32" s="89">
        <v>15</v>
      </c>
      <c r="D32" s="90">
        <v>14</v>
      </c>
      <c r="E32" s="90">
        <v>13</v>
      </c>
      <c r="F32" s="90">
        <v>12</v>
      </c>
      <c r="G32" s="91">
        <v>11</v>
      </c>
      <c r="H32" s="89">
        <v>10</v>
      </c>
      <c r="I32" s="90">
        <v>9</v>
      </c>
      <c r="J32" s="90">
        <v>8</v>
      </c>
      <c r="K32" s="90">
        <v>7</v>
      </c>
      <c r="L32" s="91">
        <v>6</v>
      </c>
      <c r="M32" s="89">
        <v>5</v>
      </c>
      <c r="N32" s="90">
        <v>4</v>
      </c>
      <c r="O32" s="90">
        <v>3</v>
      </c>
      <c r="P32" s="90">
        <v>2</v>
      </c>
      <c r="Q32" s="91">
        <v>1</v>
      </c>
      <c r="R32" s="67">
        <v>0</v>
      </c>
    </row>
    <row r="33" spans="1:19" ht="16" thickBot="1">
      <c r="A33" t="s">
        <v>186</v>
      </c>
      <c r="C33" s="189" t="s">
        <v>86</v>
      </c>
      <c r="D33" s="191"/>
      <c r="E33" s="191"/>
      <c r="F33" s="191"/>
      <c r="G33" s="190"/>
      <c r="H33" s="189" t="s">
        <v>221</v>
      </c>
      <c r="I33" s="191"/>
      <c r="J33" s="191"/>
      <c r="K33" s="195"/>
      <c r="L33" s="195"/>
      <c r="M33" s="195"/>
      <c r="N33" s="195"/>
      <c r="O33" s="195"/>
      <c r="P33" s="195"/>
      <c r="Q33" s="195"/>
      <c r="R33" s="196"/>
    </row>
    <row r="34" spans="1:19" ht="16" thickBot="1">
      <c r="A34" t="s">
        <v>137</v>
      </c>
      <c r="C34" s="189" t="s">
        <v>86</v>
      </c>
      <c r="D34" s="191"/>
      <c r="E34" s="191"/>
      <c r="F34" s="191"/>
      <c r="G34" s="190"/>
      <c r="H34" s="189" t="s">
        <v>220</v>
      </c>
      <c r="I34" s="191"/>
      <c r="J34" s="191"/>
      <c r="K34" s="191"/>
      <c r="L34" s="191"/>
      <c r="M34" s="191"/>
      <c r="N34" s="191"/>
      <c r="O34" s="191"/>
      <c r="P34" s="191"/>
      <c r="Q34" s="190"/>
      <c r="R34" s="108" t="s">
        <v>132</v>
      </c>
    </row>
    <row r="35" spans="1:19" ht="16" thickBot="1"/>
    <row r="36" spans="1:19" ht="16" thickBot="1">
      <c r="A36" t="s">
        <v>142</v>
      </c>
      <c r="C36" s="89">
        <v>15</v>
      </c>
      <c r="D36" s="90">
        <v>14</v>
      </c>
      <c r="E36" s="90">
        <v>13</v>
      </c>
      <c r="F36" s="90">
        <v>12</v>
      </c>
      <c r="G36" s="91">
        <v>11</v>
      </c>
      <c r="H36" s="89">
        <v>10</v>
      </c>
      <c r="I36" s="90">
        <v>9</v>
      </c>
      <c r="J36" s="90">
        <v>8</v>
      </c>
      <c r="K36" s="90">
        <v>7</v>
      </c>
      <c r="L36" s="91">
        <v>6</v>
      </c>
      <c r="M36" s="89">
        <v>5</v>
      </c>
      <c r="N36" s="90">
        <v>4</v>
      </c>
      <c r="O36" s="90">
        <v>3</v>
      </c>
      <c r="P36" s="90">
        <v>2</v>
      </c>
      <c r="Q36" s="91">
        <v>1</v>
      </c>
      <c r="R36" s="67">
        <v>0</v>
      </c>
    </row>
    <row r="37" spans="1:19" ht="16" thickBot="1">
      <c r="A37" t="s">
        <v>146</v>
      </c>
      <c r="C37" s="189" t="s">
        <v>86</v>
      </c>
      <c r="D37" s="191"/>
      <c r="E37" s="191"/>
      <c r="F37" s="191"/>
      <c r="G37" s="190"/>
      <c r="H37" s="189" t="s">
        <v>196</v>
      </c>
      <c r="I37" s="195"/>
      <c r="J37" s="195"/>
      <c r="K37" s="195"/>
      <c r="L37" s="195"/>
      <c r="M37" s="195"/>
      <c r="N37" s="195"/>
      <c r="O37" s="195"/>
      <c r="P37" s="195"/>
      <c r="Q37" s="195"/>
      <c r="R37" s="196"/>
    </row>
    <row r="38" spans="1:19" ht="16" thickBot="1">
      <c r="A38" t="s">
        <v>151</v>
      </c>
      <c r="C38" s="193" t="s">
        <v>86</v>
      </c>
      <c r="D38" s="194"/>
      <c r="E38" s="194"/>
      <c r="F38" s="194"/>
      <c r="G38" s="194"/>
      <c r="H38" s="189" t="s">
        <v>149</v>
      </c>
      <c r="I38" s="191"/>
      <c r="J38" s="191"/>
      <c r="K38" s="191"/>
      <c r="L38" s="190"/>
      <c r="M38" s="189" t="s">
        <v>148</v>
      </c>
      <c r="N38" s="191"/>
      <c r="O38" s="191"/>
      <c r="P38" s="191"/>
      <c r="Q38" s="191"/>
      <c r="R38" s="190"/>
    </row>
    <row r="39" spans="1:19">
      <c r="H39" t="s">
        <v>150</v>
      </c>
      <c r="I39" t="s">
        <v>41</v>
      </c>
      <c r="J39" t="s">
        <v>132</v>
      </c>
      <c r="K39" t="s">
        <v>132</v>
      </c>
      <c r="L39" t="s">
        <v>132</v>
      </c>
      <c r="M39" s="95"/>
      <c r="N39" s="95"/>
      <c r="O39" s="95"/>
      <c r="P39" s="95"/>
      <c r="Q39" s="95"/>
      <c r="R39" s="95" t="s">
        <v>132</v>
      </c>
      <c r="S39" t="s">
        <v>145</v>
      </c>
    </row>
    <row r="42" spans="1:19">
      <c r="A42" t="s">
        <v>271</v>
      </c>
    </row>
    <row r="43" spans="1:19" ht="16" thickBot="1">
      <c r="A43" s="97" t="s">
        <v>130</v>
      </c>
      <c r="B43" s="97"/>
      <c r="C43" s="97" t="s">
        <v>131</v>
      </c>
      <c r="D43" s="97"/>
      <c r="E43" s="97"/>
    </row>
    <row r="44" spans="1:19" ht="16" thickBot="1">
      <c r="A44" t="s">
        <v>303</v>
      </c>
      <c r="C44" s="89">
        <v>15</v>
      </c>
      <c r="D44" s="90">
        <v>14</v>
      </c>
      <c r="E44" s="90">
        <v>13</v>
      </c>
      <c r="F44" s="90">
        <v>12</v>
      </c>
      <c r="G44" s="92">
        <v>11</v>
      </c>
      <c r="H44" s="89">
        <v>10</v>
      </c>
      <c r="I44" s="90">
        <v>9</v>
      </c>
      <c r="J44" s="90">
        <v>8</v>
      </c>
      <c r="K44" s="90">
        <v>7</v>
      </c>
      <c r="L44" s="90">
        <v>6</v>
      </c>
      <c r="M44" s="90">
        <v>5</v>
      </c>
      <c r="N44" s="90">
        <v>4</v>
      </c>
      <c r="O44" s="90">
        <v>3</v>
      </c>
      <c r="P44" s="90">
        <v>2</v>
      </c>
      <c r="Q44" s="90">
        <v>1</v>
      </c>
      <c r="R44" s="91">
        <v>0</v>
      </c>
    </row>
    <row r="45" spans="1:19" ht="16" thickBot="1">
      <c r="A45" t="s">
        <v>118</v>
      </c>
      <c r="C45" s="189" t="s">
        <v>86</v>
      </c>
      <c r="D45" s="191"/>
      <c r="E45" s="191"/>
      <c r="F45" s="191"/>
      <c r="G45" s="190"/>
      <c r="H45" s="189" t="s">
        <v>135</v>
      </c>
      <c r="I45" s="191"/>
      <c r="J45" s="191"/>
      <c r="K45" s="191"/>
      <c r="L45" s="191"/>
      <c r="M45" s="191"/>
      <c r="N45" s="191"/>
      <c r="O45" s="191"/>
      <c r="P45" s="191"/>
      <c r="Q45" s="191"/>
      <c r="R45" s="190"/>
    </row>
    <row r="46" spans="1:19" ht="16" thickBot="1">
      <c r="A46" t="s">
        <v>314</v>
      </c>
      <c r="C46" s="189" t="s">
        <v>86</v>
      </c>
      <c r="D46" s="191"/>
      <c r="E46" s="191"/>
      <c r="F46" s="191"/>
      <c r="G46" s="190"/>
      <c r="H46" s="189" t="s">
        <v>135</v>
      </c>
      <c r="I46" s="191"/>
      <c r="J46" s="190"/>
      <c r="K46" s="187" t="s">
        <v>187</v>
      </c>
      <c r="L46" s="195"/>
      <c r="M46" s="195"/>
      <c r="N46" s="195"/>
      <c r="O46" s="195"/>
      <c r="P46" s="195"/>
      <c r="Q46" s="195"/>
      <c r="R46" s="196"/>
    </row>
    <row r="47" spans="1:19" ht="16" thickBot="1"/>
    <row r="48" spans="1:19" ht="16" thickBot="1">
      <c r="A48" t="s">
        <v>139</v>
      </c>
      <c r="C48" s="89">
        <v>15</v>
      </c>
      <c r="D48" s="90">
        <v>14</v>
      </c>
      <c r="E48" s="90">
        <v>13</v>
      </c>
      <c r="F48" s="90">
        <v>12</v>
      </c>
      <c r="G48" s="91">
        <v>11</v>
      </c>
      <c r="H48" s="89">
        <v>10</v>
      </c>
      <c r="I48" s="90">
        <v>9</v>
      </c>
      <c r="J48" s="90">
        <v>8</v>
      </c>
      <c r="K48" s="90">
        <v>7</v>
      </c>
      <c r="L48" s="91">
        <v>6</v>
      </c>
      <c r="M48" s="89">
        <v>5</v>
      </c>
      <c r="N48" s="90">
        <v>4</v>
      </c>
      <c r="O48" s="90">
        <v>3</v>
      </c>
      <c r="P48" s="90">
        <v>2</v>
      </c>
      <c r="Q48" s="91">
        <v>1</v>
      </c>
      <c r="R48" s="80">
        <v>0</v>
      </c>
    </row>
    <row r="49" spans="1:19" ht="16" thickBot="1">
      <c r="A49" t="s">
        <v>313</v>
      </c>
      <c r="C49" s="189" t="s">
        <v>86</v>
      </c>
      <c r="D49" s="191"/>
      <c r="E49" s="191"/>
      <c r="F49" s="191"/>
      <c r="G49" s="190"/>
      <c r="H49" s="189" t="s">
        <v>133</v>
      </c>
      <c r="I49" s="191"/>
      <c r="J49" s="191"/>
      <c r="K49" s="191"/>
      <c r="L49" s="190"/>
      <c r="M49" s="189" t="s">
        <v>134</v>
      </c>
      <c r="N49" s="191"/>
      <c r="O49" s="191"/>
      <c r="P49" s="191"/>
      <c r="Q49" s="190"/>
      <c r="R49" s="94" t="s">
        <v>132</v>
      </c>
    </row>
    <row r="50" spans="1:19" ht="16" thickBot="1">
      <c r="A50" s="66" t="s">
        <v>315</v>
      </c>
      <c r="C50" s="189" t="s">
        <v>86</v>
      </c>
      <c r="D50" s="191"/>
      <c r="E50" s="191"/>
      <c r="F50" s="191"/>
      <c r="G50" s="190"/>
      <c r="H50" s="189" t="s">
        <v>2</v>
      </c>
      <c r="I50" s="191"/>
      <c r="J50" s="191"/>
      <c r="K50" s="191"/>
      <c r="L50" s="190"/>
      <c r="M50" s="189" t="s">
        <v>301</v>
      </c>
      <c r="N50" s="191"/>
      <c r="O50" s="191"/>
      <c r="P50" s="191"/>
      <c r="Q50" s="190"/>
      <c r="R50" s="94" t="s">
        <v>132</v>
      </c>
    </row>
    <row r="51" spans="1:19" ht="16" thickBot="1">
      <c r="A51" s="66" t="s">
        <v>316</v>
      </c>
      <c r="C51" s="189" t="s">
        <v>86</v>
      </c>
      <c r="D51" s="191"/>
      <c r="E51" s="191"/>
      <c r="F51" s="191"/>
      <c r="G51" s="190"/>
      <c r="H51" s="189" t="s">
        <v>311</v>
      </c>
      <c r="I51" s="191"/>
      <c r="J51" s="191"/>
      <c r="K51" s="191"/>
      <c r="L51" s="190"/>
      <c r="M51" s="189" t="s">
        <v>135</v>
      </c>
      <c r="N51" s="191"/>
      <c r="O51" s="191"/>
      <c r="P51" s="191"/>
      <c r="Q51" s="191"/>
      <c r="R51" s="190"/>
    </row>
    <row r="52" spans="1:19" ht="16" thickBot="1"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6"/>
    </row>
    <row r="53" spans="1:19" ht="16" thickBot="1">
      <c r="A53" t="s">
        <v>283</v>
      </c>
      <c r="C53" s="89">
        <v>15</v>
      </c>
      <c r="D53" s="90">
        <v>14</v>
      </c>
      <c r="E53" s="90">
        <v>13</v>
      </c>
      <c r="F53" s="90">
        <v>12</v>
      </c>
      <c r="G53" s="91">
        <v>11</v>
      </c>
      <c r="H53" s="89">
        <v>10</v>
      </c>
      <c r="I53" s="90">
        <v>9</v>
      </c>
      <c r="J53" s="90">
        <v>8</v>
      </c>
      <c r="K53" s="90">
        <v>7</v>
      </c>
      <c r="L53" s="91">
        <v>6</v>
      </c>
      <c r="M53" s="89">
        <v>5</v>
      </c>
      <c r="N53" s="90">
        <v>4</v>
      </c>
      <c r="O53" s="90">
        <v>3</v>
      </c>
      <c r="P53" s="90">
        <v>2</v>
      </c>
      <c r="Q53" s="91">
        <v>1</v>
      </c>
      <c r="R53" s="80">
        <v>0</v>
      </c>
    </row>
    <row r="54" spans="1:19" ht="16" thickBot="1">
      <c r="A54" t="s">
        <v>312</v>
      </c>
      <c r="C54" s="189" t="s">
        <v>86</v>
      </c>
      <c r="D54" s="191"/>
      <c r="E54" s="191"/>
      <c r="F54" s="191"/>
      <c r="G54" s="190"/>
      <c r="H54" s="189" t="s">
        <v>143</v>
      </c>
      <c r="I54" s="191"/>
      <c r="J54" s="191"/>
      <c r="K54" s="191"/>
      <c r="L54" s="190"/>
      <c r="M54" s="189" t="s">
        <v>284</v>
      </c>
      <c r="N54" s="191"/>
      <c r="O54" s="191"/>
      <c r="P54" s="191"/>
      <c r="Q54" s="190"/>
      <c r="R54" s="94" t="s">
        <v>132</v>
      </c>
    </row>
    <row r="55" spans="1:19" ht="16" thickBot="1"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6"/>
    </row>
    <row r="56" spans="1:19" ht="16" thickBot="1">
      <c r="A56" t="s">
        <v>285</v>
      </c>
      <c r="C56" s="89">
        <v>15</v>
      </c>
      <c r="D56" s="90">
        <v>14</v>
      </c>
      <c r="E56" s="90">
        <v>13</v>
      </c>
      <c r="F56" s="90">
        <v>12</v>
      </c>
      <c r="G56" s="92">
        <v>11</v>
      </c>
      <c r="H56" s="89">
        <v>10</v>
      </c>
      <c r="I56" s="90">
        <v>9</v>
      </c>
      <c r="J56" s="90">
        <v>8</v>
      </c>
      <c r="K56" s="90">
        <v>7</v>
      </c>
      <c r="L56" s="90">
        <v>6</v>
      </c>
      <c r="M56" s="90">
        <v>5</v>
      </c>
      <c r="N56" s="90">
        <v>4</v>
      </c>
      <c r="O56" s="90">
        <v>3</v>
      </c>
      <c r="P56" s="90">
        <v>2</v>
      </c>
      <c r="Q56" s="90">
        <v>1</v>
      </c>
      <c r="R56" s="91">
        <v>0</v>
      </c>
    </row>
    <row r="57" spans="1:19" ht="16" thickBot="1">
      <c r="A57" t="s">
        <v>302</v>
      </c>
      <c r="C57" s="189" t="s">
        <v>86</v>
      </c>
      <c r="D57" s="191"/>
      <c r="E57" s="191"/>
      <c r="F57" s="191"/>
      <c r="G57" s="190"/>
      <c r="H57" s="189" t="s">
        <v>149</v>
      </c>
      <c r="I57" s="191"/>
      <c r="J57" s="191"/>
      <c r="K57" s="191"/>
      <c r="L57" s="190"/>
      <c r="M57" s="189" t="s">
        <v>135</v>
      </c>
      <c r="N57" s="191"/>
      <c r="O57" s="191"/>
      <c r="P57" s="191"/>
      <c r="Q57" s="191"/>
      <c r="R57" s="190"/>
    </row>
    <row r="58" spans="1:19" ht="16" thickBot="1"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6"/>
    </row>
    <row r="59" spans="1:19" ht="16" thickBot="1">
      <c r="A59" t="s">
        <v>142</v>
      </c>
      <c r="C59" s="89">
        <v>15</v>
      </c>
      <c r="D59" s="90">
        <v>14</v>
      </c>
      <c r="E59" s="90">
        <v>13</v>
      </c>
      <c r="F59" s="90">
        <v>12</v>
      </c>
      <c r="G59" s="91">
        <v>11</v>
      </c>
      <c r="H59" s="89">
        <v>10</v>
      </c>
      <c r="I59" s="90">
        <v>9</v>
      </c>
      <c r="J59" s="90">
        <v>8</v>
      </c>
      <c r="K59" s="90">
        <v>7</v>
      </c>
      <c r="L59" s="91">
        <v>6</v>
      </c>
      <c r="M59" s="89">
        <v>5</v>
      </c>
      <c r="N59" s="90">
        <v>4</v>
      </c>
      <c r="O59" s="90">
        <v>3</v>
      </c>
      <c r="P59" s="90">
        <v>2</v>
      </c>
      <c r="Q59" s="91">
        <v>1</v>
      </c>
      <c r="R59" s="67">
        <v>0</v>
      </c>
    </row>
    <row r="60" spans="1:19" ht="16" thickBot="1">
      <c r="A60" t="s">
        <v>151</v>
      </c>
      <c r="C60" s="193" t="s">
        <v>86</v>
      </c>
      <c r="D60" s="194"/>
      <c r="E60" s="194"/>
      <c r="F60" s="194"/>
      <c r="G60" s="194"/>
      <c r="H60" s="189" t="s">
        <v>149</v>
      </c>
      <c r="I60" s="191"/>
      <c r="J60" s="191"/>
      <c r="K60" s="191"/>
      <c r="L60" s="190"/>
      <c r="M60" s="189" t="s">
        <v>148</v>
      </c>
      <c r="N60" s="191"/>
      <c r="O60" s="191"/>
      <c r="P60" s="191"/>
      <c r="Q60" s="191"/>
      <c r="R60" s="190"/>
    </row>
    <row r="61" spans="1:19">
      <c r="H61" t="s">
        <v>150</v>
      </c>
      <c r="I61" t="s">
        <v>41</v>
      </c>
      <c r="J61" t="s">
        <v>300</v>
      </c>
      <c r="K61" t="s">
        <v>132</v>
      </c>
      <c r="L61" t="s">
        <v>132</v>
      </c>
      <c r="M61" s="95"/>
      <c r="N61" s="95"/>
      <c r="O61" s="95"/>
      <c r="P61" s="95"/>
      <c r="Q61" s="95"/>
      <c r="R61" s="95" t="s">
        <v>132</v>
      </c>
      <c r="S61" t="s">
        <v>145</v>
      </c>
    </row>
    <row r="63" spans="1:19" ht="16" thickBot="1">
      <c r="A63" s="97" t="s">
        <v>130</v>
      </c>
      <c r="B63" s="97"/>
      <c r="C63" s="97" t="s">
        <v>131</v>
      </c>
      <c r="D63" s="97"/>
      <c r="E63" s="97"/>
    </row>
    <row r="64" spans="1:19" ht="16" thickBot="1">
      <c r="A64" t="s">
        <v>139</v>
      </c>
      <c r="C64" s="89">
        <v>15</v>
      </c>
      <c r="D64" s="90">
        <v>14</v>
      </c>
      <c r="E64" s="90">
        <v>13</v>
      </c>
      <c r="F64" s="90">
        <v>12</v>
      </c>
      <c r="G64" s="91">
        <v>11</v>
      </c>
      <c r="H64" s="89">
        <v>10</v>
      </c>
      <c r="I64" s="90">
        <v>9</v>
      </c>
      <c r="J64" s="90">
        <v>8</v>
      </c>
      <c r="K64" s="90">
        <v>7</v>
      </c>
      <c r="L64" s="91">
        <v>6</v>
      </c>
      <c r="M64" s="89">
        <v>5</v>
      </c>
      <c r="N64" s="90">
        <v>4</v>
      </c>
      <c r="O64" s="90">
        <v>3</v>
      </c>
      <c r="P64" s="90">
        <v>2</v>
      </c>
      <c r="Q64" s="91">
        <v>1</v>
      </c>
      <c r="R64" s="80">
        <v>0</v>
      </c>
    </row>
    <row r="65" spans="1:18" ht="16" thickBot="1">
      <c r="A65" s="66" t="s">
        <v>337</v>
      </c>
      <c r="C65" s="189" t="s">
        <v>86</v>
      </c>
      <c r="D65" s="191"/>
      <c r="E65" s="191"/>
      <c r="F65" s="191"/>
      <c r="G65" s="190"/>
      <c r="H65" s="189" t="s">
        <v>133</v>
      </c>
      <c r="I65" s="191"/>
      <c r="J65" s="191"/>
      <c r="K65" s="191"/>
      <c r="L65" s="190"/>
      <c r="M65" s="189" t="s">
        <v>135</v>
      </c>
      <c r="N65" s="191"/>
      <c r="O65" s="191"/>
      <c r="P65" s="191"/>
      <c r="Q65" s="191"/>
      <c r="R65" s="190"/>
    </row>
  </sheetData>
  <mergeCells count="58">
    <mergeCell ref="H65:L65"/>
    <mergeCell ref="M65:R65"/>
    <mergeCell ref="C4:G4"/>
    <mergeCell ref="H4:R4"/>
    <mergeCell ref="H15:L15"/>
    <mergeCell ref="C18:G18"/>
    <mergeCell ref="H18:R18"/>
    <mergeCell ref="C12:G12"/>
    <mergeCell ref="H12:L12"/>
    <mergeCell ref="K11:R11"/>
    <mergeCell ref="H11:J11"/>
    <mergeCell ref="M12:O12"/>
    <mergeCell ref="M15:R15"/>
    <mergeCell ref="C7:G7"/>
    <mergeCell ref="H7:L7"/>
    <mergeCell ref="M7:Q7"/>
    <mergeCell ref="C11:G11"/>
    <mergeCell ref="C15:G15"/>
    <mergeCell ref="C27:G27"/>
    <mergeCell ref="H27:R27"/>
    <mergeCell ref="C30:G30"/>
    <mergeCell ref="M19:R19"/>
    <mergeCell ref="H19:L19"/>
    <mergeCell ref="C19:G19"/>
    <mergeCell ref="C38:G38"/>
    <mergeCell ref="H38:L38"/>
    <mergeCell ref="M38:R38"/>
    <mergeCell ref="H30:Q30"/>
    <mergeCell ref="H33:R33"/>
    <mergeCell ref="H34:Q34"/>
    <mergeCell ref="C37:G37"/>
    <mergeCell ref="H37:R37"/>
    <mergeCell ref="C33:G33"/>
    <mergeCell ref="C34:G34"/>
    <mergeCell ref="C45:G45"/>
    <mergeCell ref="H45:R45"/>
    <mergeCell ref="C49:G49"/>
    <mergeCell ref="H49:L49"/>
    <mergeCell ref="M49:Q49"/>
    <mergeCell ref="C46:G46"/>
    <mergeCell ref="H46:J46"/>
    <mergeCell ref="K46:R46"/>
    <mergeCell ref="C65:G65"/>
    <mergeCell ref="C60:G60"/>
    <mergeCell ref="H60:L60"/>
    <mergeCell ref="M60:R60"/>
    <mergeCell ref="C50:G50"/>
    <mergeCell ref="H50:L50"/>
    <mergeCell ref="M50:Q50"/>
    <mergeCell ref="C54:G54"/>
    <mergeCell ref="H54:L54"/>
    <mergeCell ref="M54:Q54"/>
    <mergeCell ref="C57:G57"/>
    <mergeCell ref="H57:L57"/>
    <mergeCell ref="M57:R57"/>
    <mergeCell ref="C51:G51"/>
    <mergeCell ref="H51:L51"/>
    <mergeCell ref="M51:R5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Blatt1</vt:lpstr>
      <vt:lpstr>Blatt2</vt:lpstr>
      <vt:lpstr>LUT</vt:lpstr>
      <vt:lpstr>Code-Umsetzer</vt:lpstr>
      <vt:lpstr>Festkomma-Format</vt:lpstr>
      <vt:lpstr>Sprungantwort und Impulsantwort</vt:lpstr>
      <vt:lpstr>Programmiermodell</vt:lpstr>
      <vt:lpstr>Mikrocontroller Befehlssatz</vt:lpstr>
      <vt:lpstr>Befehlsformate</vt:lpstr>
      <vt:lpstr>Programm</vt:lpstr>
      <vt:lpstr>Gleitkomma-Format</vt:lpstr>
      <vt:lpstr>Kodierung</vt:lpstr>
      <vt:lpstr>Pipeline</vt:lpstr>
      <vt:lpstr>Pipeline (2)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cp:lastPrinted>2014-01-23T20:15:26Z</cp:lastPrinted>
  <dcterms:created xsi:type="dcterms:W3CDTF">2013-01-06T11:33:50Z</dcterms:created>
  <dcterms:modified xsi:type="dcterms:W3CDTF">2014-02-10T20:11:17Z</dcterms:modified>
</cp:coreProperties>
</file>