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39260" yWindow="2540" windowWidth="32240" windowHeight="16060" tabRatio="500" firstSheet="2" activeTab="3"/>
  </bookViews>
  <sheets>
    <sheet name="Steuerung" sheetId="1" r:id="rId1"/>
    <sheet name="Regelung" sheetId="2" r:id="rId2"/>
    <sheet name="Zustandsmodell" sheetId="3" r:id="rId3"/>
    <sheet name="Zustandsregler" sheetId="7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5" i="3" l="1"/>
  <c r="K15" i="7"/>
  <c r="L15" i="7"/>
  <c r="J15" i="7"/>
  <c r="C15" i="7"/>
  <c r="D15" i="7"/>
  <c r="K16" i="7"/>
  <c r="E15" i="7"/>
  <c r="L16" i="7"/>
  <c r="J16" i="7"/>
  <c r="C16" i="7"/>
  <c r="D16" i="7"/>
  <c r="K17" i="7"/>
  <c r="E16" i="7"/>
  <c r="L17" i="7"/>
  <c r="J17" i="7"/>
  <c r="C17" i="7"/>
  <c r="D17" i="7"/>
  <c r="K18" i="7"/>
  <c r="E17" i="7"/>
  <c r="L18" i="7"/>
  <c r="J18" i="7"/>
  <c r="C18" i="7"/>
  <c r="D18" i="7"/>
  <c r="K19" i="7"/>
  <c r="E18" i="7"/>
  <c r="L19" i="7"/>
  <c r="J19" i="7"/>
  <c r="C19" i="7"/>
  <c r="D19" i="7"/>
  <c r="K20" i="7"/>
  <c r="E19" i="7"/>
  <c r="L20" i="7"/>
  <c r="J20" i="7"/>
  <c r="C20" i="7"/>
  <c r="D20" i="7"/>
  <c r="K21" i="7"/>
  <c r="E20" i="7"/>
  <c r="L21" i="7"/>
  <c r="J21" i="7"/>
  <c r="C21" i="7"/>
  <c r="D21" i="7"/>
  <c r="K22" i="7"/>
  <c r="E21" i="7"/>
  <c r="L22" i="7"/>
  <c r="J22" i="7"/>
  <c r="C22" i="7"/>
  <c r="D22" i="7"/>
  <c r="K23" i="7"/>
  <c r="E22" i="7"/>
  <c r="L23" i="7"/>
  <c r="J23" i="7"/>
  <c r="C23" i="7"/>
  <c r="D23" i="7"/>
  <c r="K24" i="7"/>
  <c r="E23" i="7"/>
  <c r="L24" i="7"/>
  <c r="J24" i="7"/>
  <c r="C24" i="7"/>
  <c r="D24" i="7"/>
  <c r="K25" i="7"/>
  <c r="E24" i="7"/>
  <c r="L25" i="7"/>
  <c r="J25" i="7"/>
  <c r="C25" i="7"/>
  <c r="D25" i="7"/>
  <c r="K26" i="7"/>
  <c r="E25" i="7"/>
  <c r="L26" i="7"/>
  <c r="J26" i="7"/>
  <c r="C26" i="7"/>
  <c r="D26" i="7"/>
  <c r="K27" i="7"/>
  <c r="E26" i="7"/>
  <c r="L27" i="7"/>
  <c r="J27" i="7"/>
  <c r="C27" i="7"/>
  <c r="D27" i="7"/>
  <c r="K28" i="7"/>
  <c r="E27" i="7"/>
  <c r="L28" i="7"/>
  <c r="J28" i="7"/>
  <c r="C28" i="7"/>
  <c r="D28" i="7"/>
  <c r="K29" i="7"/>
  <c r="E28" i="7"/>
  <c r="L29" i="7"/>
  <c r="J29" i="7"/>
  <c r="C29" i="7"/>
  <c r="D29" i="7"/>
  <c r="K30" i="7"/>
  <c r="E29" i="7"/>
  <c r="L30" i="7"/>
  <c r="J30" i="7"/>
  <c r="C30" i="7"/>
  <c r="D30" i="7"/>
  <c r="K31" i="7"/>
  <c r="E30" i="7"/>
  <c r="L31" i="7"/>
  <c r="J31" i="7"/>
  <c r="C31" i="7"/>
  <c r="D31" i="7"/>
  <c r="K32" i="7"/>
  <c r="E31" i="7"/>
  <c r="L32" i="7"/>
  <c r="J32" i="7"/>
  <c r="C32" i="7"/>
  <c r="D32" i="7"/>
  <c r="K33" i="7"/>
  <c r="E32" i="7"/>
  <c r="L33" i="7"/>
  <c r="J33" i="7"/>
  <c r="C33" i="7"/>
  <c r="D33" i="7"/>
  <c r="K34" i="7"/>
  <c r="E33" i="7"/>
  <c r="L34" i="7"/>
  <c r="J34" i="7"/>
  <c r="C34" i="7"/>
  <c r="D34" i="7"/>
  <c r="K35" i="7"/>
  <c r="E34" i="7"/>
  <c r="L35" i="7"/>
  <c r="J35" i="7"/>
  <c r="C35" i="7"/>
  <c r="D35" i="7"/>
  <c r="K36" i="7"/>
  <c r="E35" i="7"/>
  <c r="L36" i="7"/>
  <c r="J36" i="7"/>
  <c r="C36" i="7"/>
  <c r="D36" i="7"/>
  <c r="K37" i="7"/>
  <c r="E36" i="7"/>
  <c r="L37" i="7"/>
  <c r="J37" i="7"/>
  <c r="C37" i="7"/>
  <c r="D37" i="7"/>
  <c r="K38" i="7"/>
  <c r="E37" i="7"/>
  <c r="L38" i="7"/>
  <c r="J38" i="7"/>
  <c r="C38" i="7"/>
  <c r="D38" i="7"/>
  <c r="K39" i="7"/>
  <c r="E38" i="7"/>
  <c r="L39" i="7"/>
  <c r="J39" i="7"/>
  <c r="C39" i="7"/>
  <c r="D39" i="7"/>
  <c r="K40" i="7"/>
  <c r="E39" i="7"/>
  <c r="L40" i="7"/>
  <c r="J40" i="7"/>
  <c r="C40" i="7"/>
  <c r="D40" i="7"/>
  <c r="K41" i="7"/>
  <c r="E40" i="7"/>
  <c r="L41" i="7"/>
  <c r="J41" i="7"/>
  <c r="C41" i="7"/>
  <c r="D41" i="7"/>
  <c r="K42" i="7"/>
  <c r="E41" i="7"/>
  <c r="L42" i="7"/>
  <c r="J42" i="7"/>
  <c r="C42" i="7"/>
  <c r="D42" i="7"/>
  <c r="K43" i="7"/>
  <c r="E42" i="7"/>
  <c r="L43" i="7"/>
  <c r="J43" i="7"/>
  <c r="C43" i="7"/>
  <c r="D43" i="7"/>
  <c r="K44" i="7"/>
  <c r="E43" i="7"/>
  <c r="L44" i="7"/>
  <c r="J44" i="7"/>
  <c r="C44" i="7"/>
  <c r="D44" i="7"/>
  <c r="K45" i="7"/>
  <c r="E44" i="7"/>
  <c r="L45" i="7"/>
  <c r="J45" i="7"/>
  <c r="C45" i="7"/>
  <c r="D45" i="7"/>
  <c r="K46" i="7"/>
  <c r="E45" i="7"/>
  <c r="L46" i="7"/>
  <c r="J46" i="7"/>
  <c r="C46" i="7"/>
  <c r="D46" i="7"/>
  <c r="K47" i="7"/>
  <c r="E46" i="7"/>
  <c r="L47" i="7"/>
  <c r="J47" i="7"/>
  <c r="C47" i="7"/>
  <c r="D47" i="7"/>
  <c r="K48" i="7"/>
  <c r="E47" i="7"/>
  <c r="L48" i="7"/>
  <c r="J48" i="7"/>
  <c r="C48" i="7"/>
  <c r="D48" i="7"/>
  <c r="K49" i="7"/>
  <c r="E48" i="7"/>
  <c r="L49" i="7"/>
  <c r="J49" i="7"/>
  <c r="C49" i="7"/>
  <c r="D49" i="7"/>
  <c r="K50" i="7"/>
  <c r="E49" i="7"/>
  <c r="L50" i="7"/>
  <c r="J50" i="7"/>
  <c r="C50" i="7"/>
  <c r="D50" i="7"/>
  <c r="K51" i="7"/>
  <c r="E50" i="7"/>
  <c r="L51" i="7"/>
  <c r="J51" i="7"/>
  <c r="C51" i="7"/>
  <c r="D51" i="7"/>
  <c r="K52" i="7"/>
  <c r="E51" i="7"/>
  <c r="L52" i="7"/>
  <c r="J52" i="7"/>
  <c r="C52" i="7"/>
  <c r="D52" i="7"/>
  <c r="K53" i="7"/>
  <c r="E52" i="7"/>
  <c r="L53" i="7"/>
  <c r="J53" i="7"/>
  <c r="C53" i="7"/>
  <c r="D53" i="7"/>
  <c r="K54" i="7"/>
  <c r="E53" i="7"/>
  <c r="L54" i="7"/>
  <c r="J54" i="7"/>
  <c r="C54" i="7"/>
  <c r="D54" i="7"/>
  <c r="K55" i="7"/>
  <c r="E54" i="7"/>
  <c r="L55" i="7"/>
  <c r="J55" i="7"/>
  <c r="C55" i="7"/>
  <c r="D55" i="7"/>
  <c r="K56" i="7"/>
  <c r="E55" i="7"/>
  <c r="L56" i="7"/>
  <c r="J56" i="7"/>
  <c r="C56" i="7"/>
  <c r="D56" i="7"/>
  <c r="K57" i="7"/>
  <c r="E56" i="7"/>
  <c r="L57" i="7"/>
  <c r="J57" i="7"/>
  <c r="C57" i="7"/>
  <c r="D57" i="7"/>
  <c r="K58" i="7"/>
  <c r="E57" i="7"/>
  <c r="L58" i="7"/>
  <c r="J58" i="7"/>
  <c r="C58" i="7"/>
  <c r="D58" i="7"/>
  <c r="K59" i="7"/>
  <c r="E58" i="7"/>
  <c r="L59" i="7"/>
  <c r="J59" i="7"/>
  <c r="C59" i="7"/>
  <c r="D59" i="7"/>
  <c r="K60" i="7"/>
  <c r="E59" i="7"/>
  <c r="L60" i="7"/>
  <c r="J60" i="7"/>
  <c r="C60" i="7"/>
  <c r="D60" i="7"/>
  <c r="K61" i="7"/>
  <c r="E60" i="7"/>
  <c r="L61" i="7"/>
  <c r="J61" i="7"/>
  <c r="C61" i="7"/>
  <c r="D61" i="7"/>
  <c r="K62" i="7"/>
  <c r="E61" i="7"/>
  <c r="L62" i="7"/>
  <c r="J62" i="7"/>
  <c r="C62" i="7"/>
  <c r="D62" i="7"/>
  <c r="K63" i="7"/>
  <c r="E62" i="7"/>
  <c r="L63" i="7"/>
  <c r="J63" i="7"/>
  <c r="C63" i="7"/>
  <c r="D63" i="7"/>
  <c r="K64" i="7"/>
  <c r="E63" i="7"/>
  <c r="L64" i="7"/>
  <c r="J64" i="7"/>
  <c r="C64" i="7"/>
  <c r="D64" i="7"/>
  <c r="K65" i="7"/>
  <c r="E64" i="7"/>
  <c r="L65" i="7"/>
  <c r="J65" i="7"/>
  <c r="C65" i="7"/>
  <c r="D65" i="7"/>
  <c r="K66" i="7"/>
  <c r="E65" i="7"/>
  <c r="L66" i="7"/>
  <c r="J66" i="7"/>
  <c r="C66" i="7"/>
  <c r="D66" i="7"/>
  <c r="K67" i="7"/>
  <c r="E66" i="7"/>
  <c r="L67" i="7"/>
  <c r="J67" i="7"/>
  <c r="C67" i="7"/>
  <c r="D67" i="7"/>
  <c r="K68" i="7"/>
  <c r="E67" i="7"/>
  <c r="L68" i="7"/>
  <c r="J68" i="7"/>
  <c r="C68" i="7"/>
  <c r="D68" i="7"/>
  <c r="K69" i="7"/>
  <c r="E68" i="7"/>
  <c r="L69" i="7"/>
  <c r="J69" i="7"/>
  <c r="C69" i="7"/>
  <c r="D69" i="7"/>
  <c r="K70" i="7"/>
  <c r="E69" i="7"/>
  <c r="L70" i="7"/>
  <c r="J70" i="7"/>
  <c r="C70" i="7"/>
  <c r="D70" i="7"/>
  <c r="K71" i="7"/>
  <c r="E70" i="7"/>
  <c r="L71" i="7"/>
  <c r="J71" i="7"/>
  <c r="C71" i="7"/>
  <c r="D71" i="7"/>
  <c r="K72" i="7"/>
  <c r="E71" i="7"/>
  <c r="L72" i="7"/>
  <c r="J72" i="7"/>
  <c r="C72" i="7"/>
  <c r="D72" i="7"/>
  <c r="K73" i="7"/>
  <c r="E72" i="7"/>
  <c r="L73" i="7"/>
  <c r="J73" i="7"/>
  <c r="C73" i="7"/>
  <c r="D73" i="7"/>
  <c r="K74" i="7"/>
  <c r="E73" i="7"/>
  <c r="L74" i="7"/>
  <c r="J74" i="7"/>
  <c r="C74" i="7"/>
  <c r="D74" i="7"/>
  <c r="K75" i="7"/>
  <c r="E74" i="7"/>
  <c r="L75" i="7"/>
  <c r="J75" i="7"/>
  <c r="C75" i="7"/>
  <c r="D75" i="7"/>
  <c r="K76" i="7"/>
  <c r="E75" i="7"/>
  <c r="L76" i="7"/>
  <c r="J76" i="7"/>
  <c r="C76" i="7"/>
  <c r="D76" i="7"/>
  <c r="K77" i="7"/>
  <c r="E76" i="7"/>
  <c r="L77" i="7"/>
  <c r="J77" i="7"/>
  <c r="C77" i="7"/>
  <c r="D77" i="7"/>
  <c r="K78" i="7"/>
  <c r="E77" i="7"/>
  <c r="L78" i="7"/>
  <c r="J78" i="7"/>
  <c r="C78" i="7"/>
  <c r="D78" i="7"/>
  <c r="K79" i="7"/>
  <c r="E78" i="7"/>
  <c r="L79" i="7"/>
  <c r="J79" i="7"/>
  <c r="C79" i="7"/>
  <c r="D79" i="7"/>
  <c r="K80" i="7"/>
  <c r="E79" i="7"/>
  <c r="L80" i="7"/>
  <c r="J80" i="7"/>
  <c r="C80" i="7"/>
  <c r="D80" i="7"/>
  <c r="K81" i="7"/>
  <c r="E80" i="7"/>
  <c r="L81" i="7"/>
  <c r="J81" i="7"/>
  <c r="C81" i="7"/>
  <c r="D81" i="7"/>
  <c r="K82" i="7"/>
  <c r="E81" i="7"/>
  <c r="L82" i="7"/>
  <c r="J82" i="7"/>
  <c r="C82" i="7"/>
  <c r="D82" i="7"/>
  <c r="K83" i="7"/>
  <c r="E82" i="7"/>
  <c r="L83" i="7"/>
  <c r="J83" i="7"/>
  <c r="C83" i="7"/>
  <c r="D83" i="7"/>
  <c r="K84" i="7"/>
  <c r="E83" i="7"/>
  <c r="L84" i="7"/>
  <c r="J84" i="7"/>
  <c r="C84" i="7"/>
  <c r="D84" i="7"/>
  <c r="K85" i="7"/>
  <c r="E84" i="7"/>
  <c r="L85" i="7"/>
  <c r="J85" i="7"/>
  <c r="C85" i="7"/>
  <c r="D85" i="7"/>
  <c r="K86" i="7"/>
  <c r="E85" i="7"/>
  <c r="L86" i="7"/>
  <c r="J86" i="7"/>
  <c r="C86" i="7"/>
  <c r="D86" i="7"/>
  <c r="K87" i="7"/>
  <c r="E86" i="7"/>
  <c r="L87" i="7"/>
  <c r="J87" i="7"/>
  <c r="C87" i="7"/>
  <c r="D87" i="7"/>
  <c r="K88" i="7"/>
  <c r="E87" i="7"/>
  <c r="L88" i="7"/>
  <c r="J88" i="7"/>
  <c r="C88" i="7"/>
  <c r="D88" i="7"/>
  <c r="K89" i="7"/>
  <c r="E88" i="7"/>
  <c r="L89" i="7"/>
  <c r="J89" i="7"/>
  <c r="C89" i="7"/>
  <c r="D89" i="7"/>
  <c r="K90" i="7"/>
  <c r="E89" i="7"/>
  <c r="L90" i="7"/>
  <c r="J90" i="7"/>
  <c r="C90" i="7"/>
  <c r="D90" i="7"/>
  <c r="K91" i="7"/>
  <c r="E90" i="7"/>
  <c r="L91" i="7"/>
  <c r="J91" i="7"/>
  <c r="C91" i="7"/>
  <c r="D91" i="7"/>
  <c r="K92" i="7"/>
  <c r="E91" i="7"/>
  <c r="L92" i="7"/>
  <c r="J92" i="7"/>
  <c r="C92" i="7"/>
  <c r="D92" i="7"/>
  <c r="K93" i="7"/>
  <c r="E92" i="7"/>
  <c r="L93" i="7"/>
  <c r="J93" i="7"/>
  <c r="C93" i="7"/>
  <c r="D93" i="7"/>
  <c r="K94" i="7"/>
  <c r="E93" i="7"/>
  <c r="L94" i="7"/>
  <c r="J94" i="7"/>
  <c r="C94" i="7"/>
  <c r="D94" i="7"/>
  <c r="K95" i="7"/>
  <c r="E94" i="7"/>
  <c r="L95" i="7"/>
  <c r="J95" i="7"/>
  <c r="C95" i="7"/>
  <c r="D95" i="7"/>
  <c r="K96" i="7"/>
  <c r="E95" i="7"/>
  <c r="L96" i="7"/>
  <c r="J96" i="7"/>
  <c r="C96" i="7"/>
  <c r="D96" i="7"/>
  <c r="K97" i="7"/>
  <c r="E96" i="7"/>
  <c r="L97" i="7"/>
  <c r="J97" i="7"/>
  <c r="C97" i="7"/>
  <c r="D97" i="7"/>
  <c r="K98" i="7"/>
  <c r="E97" i="7"/>
  <c r="L98" i="7"/>
  <c r="J98" i="7"/>
  <c r="C98" i="7"/>
  <c r="D98" i="7"/>
  <c r="K99" i="7"/>
  <c r="E98" i="7"/>
  <c r="L99" i="7"/>
  <c r="J99" i="7"/>
  <c r="C99" i="7"/>
  <c r="D99" i="7"/>
  <c r="K100" i="7"/>
  <c r="E99" i="7"/>
  <c r="L100" i="7"/>
  <c r="J100" i="7"/>
  <c r="C100" i="7"/>
  <c r="D100" i="7"/>
  <c r="K101" i="7"/>
  <c r="E100" i="7"/>
  <c r="L101" i="7"/>
  <c r="J101" i="7"/>
  <c r="C101" i="7"/>
  <c r="D101" i="7"/>
  <c r="K102" i="7"/>
  <c r="E101" i="7"/>
  <c r="L102" i="7"/>
  <c r="J102" i="7"/>
  <c r="C102" i="7"/>
  <c r="D102" i="7"/>
  <c r="K103" i="7"/>
  <c r="E102" i="7"/>
  <c r="L103" i="7"/>
  <c r="J103" i="7"/>
  <c r="C103" i="7"/>
  <c r="D103" i="7"/>
  <c r="K104" i="7"/>
  <c r="E103" i="7"/>
  <c r="L104" i="7"/>
  <c r="J104" i="7"/>
  <c r="C104" i="7"/>
  <c r="D104" i="7"/>
  <c r="K105" i="7"/>
  <c r="E104" i="7"/>
  <c r="L105" i="7"/>
  <c r="J105" i="7"/>
  <c r="C105" i="7"/>
  <c r="D105" i="7"/>
  <c r="K106" i="7"/>
  <c r="E105" i="7"/>
  <c r="L106" i="7"/>
  <c r="J106" i="7"/>
  <c r="C106" i="7"/>
  <c r="D106" i="7"/>
  <c r="K107" i="7"/>
  <c r="E106" i="7"/>
  <c r="L107" i="7"/>
  <c r="J107" i="7"/>
  <c r="C107" i="7"/>
  <c r="D107" i="7"/>
  <c r="K108" i="7"/>
  <c r="E107" i="7"/>
  <c r="L108" i="7"/>
  <c r="J108" i="7"/>
  <c r="C108" i="7"/>
  <c r="D108" i="7"/>
  <c r="K109" i="7"/>
  <c r="E108" i="7"/>
  <c r="L109" i="7"/>
  <c r="J109" i="7"/>
  <c r="C109" i="7"/>
  <c r="D109" i="7"/>
  <c r="K110" i="7"/>
  <c r="E109" i="7"/>
  <c r="L110" i="7"/>
  <c r="J110" i="7"/>
  <c r="C110" i="7"/>
  <c r="D110" i="7"/>
  <c r="K111" i="7"/>
  <c r="E110" i="7"/>
  <c r="L111" i="7"/>
  <c r="J111" i="7"/>
  <c r="C111" i="7"/>
  <c r="D111" i="7"/>
  <c r="K112" i="7"/>
  <c r="E111" i="7"/>
  <c r="L112" i="7"/>
  <c r="J112" i="7"/>
  <c r="C112" i="7"/>
  <c r="D112" i="7"/>
  <c r="K113" i="7"/>
  <c r="E112" i="7"/>
  <c r="L113" i="7"/>
  <c r="J113" i="7"/>
  <c r="C113" i="7"/>
  <c r="D113" i="7"/>
  <c r="K114" i="7"/>
  <c r="E113" i="7"/>
  <c r="L114" i="7"/>
  <c r="J114" i="7"/>
  <c r="C114" i="7"/>
  <c r="D114" i="7"/>
  <c r="E114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K3" i="7"/>
  <c r="K5" i="7"/>
  <c r="G6" i="7"/>
  <c r="O6" i="7"/>
  <c r="K2" i="7"/>
  <c r="G8" i="7"/>
  <c r="O8" i="7"/>
  <c r="K4" i="7"/>
  <c r="G5" i="7"/>
  <c r="O5" i="7"/>
  <c r="K1" i="7"/>
  <c r="G4" i="7"/>
  <c r="O4" i="7"/>
  <c r="P10" i="7"/>
  <c r="K6" i="7"/>
  <c r="G16" i="7"/>
  <c r="G14" i="7"/>
  <c r="O7" i="7"/>
  <c r="L5" i="7"/>
  <c r="J2" i="3"/>
  <c r="F8" i="3"/>
  <c r="N8" i="3"/>
  <c r="F5" i="3"/>
  <c r="N5" i="3"/>
  <c r="F4" i="3"/>
  <c r="N4" i="3"/>
  <c r="O10" i="3"/>
  <c r="D15" i="3"/>
  <c r="C16" i="3"/>
  <c r="D16" i="3"/>
  <c r="E16" i="3"/>
  <c r="H16" i="3"/>
  <c r="C17" i="3"/>
  <c r="D17" i="3"/>
  <c r="E17" i="3"/>
  <c r="H17" i="3"/>
  <c r="C18" i="3"/>
  <c r="D18" i="3"/>
  <c r="E18" i="3"/>
  <c r="H18" i="3"/>
  <c r="C19" i="3"/>
  <c r="D19" i="3"/>
  <c r="E19" i="3"/>
  <c r="H19" i="3"/>
  <c r="C20" i="3"/>
  <c r="D20" i="3"/>
  <c r="E20" i="3"/>
  <c r="H20" i="3"/>
  <c r="C21" i="3"/>
  <c r="D21" i="3"/>
  <c r="E21" i="3"/>
  <c r="H21" i="3"/>
  <c r="C22" i="3"/>
  <c r="D22" i="3"/>
  <c r="E22" i="3"/>
  <c r="H22" i="3"/>
  <c r="C23" i="3"/>
  <c r="D23" i="3"/>
  <c r="E23" i="3"/>
  <c r="H23" i="3"/>
  <c r="C24" i="3"/>
  <c r="D24" i="3"/>
  <c r="E24" i="3"/>
  <c r="H24" i="3"/>
  <c r="C25" i="3"/>
  <c r="D25" i="3"/>
  <c r="E25" i="3"/>
  <c r="H25" i="3"/>
  <c r="C26" i="3"/>
  <c r="D26" i="3"/>
  <c r="E26" i="3"/>
  <c r="H26" i="3"/>
  <c r="C27" i="3"/>
  <c r="D27" i="3"/>
  <c r="E27" i="3"/>
  <c r="H27" i="3"/>
  <c r="C28" i="3"/>
  <c r="D28" i="3"/>
  <c r="E28" i="3"/>
  <c r="H28" i="3"/>
  <c r="C29" i="3"/>
  <c r="D29" i="3"/>
  <c r="E29" i="3"/>
  <c r="H29" i="3"/>
  <c r="C30" i="3"/>
  <c r="D30" i="3"/>
  <c r="E30" i="3"/>
  <c r="H30" i="3"/>
  <c r="C31" i="3"/>
  <c r="D31" i="3"/>
  <c r="E31" i="3"/>
  <c r="H31" i="3"/>
  <c r="C32" i="3"/>
  <c r="D32" i="3"/>
  <c r="E32" i="3"/>
  <c r="H32" i="3"/>
  <c r="C33" i="3"/>
  <c r="D33" i="3"/>
  <c r="E33" i="3"/>
  <c r="H33" i="3"/>
  <c r="C34" i="3"/>
  <c r="D34" i="3"/>
  <c r="E34" i="3"/>
  <c r="H34" i="3"/>
  <c r="C35" i="3"/>
  <c r="D35" i="3"/>
  <c r="E35" i="3"/>
  <c r="H35" i="3"/>
  <c r="C36" i="3"/>
  <c r="D36" i="3"/>
  <c r="E36" i="3"/>
  <c r="H36" i="3"/>
  <c r="C37" i="3"/>
  <c r="D37" i="3"/>
  <c r="E37" i="3"/>
  <c r="H37" i="3"/>
  <c r="C38" i="3"/>
  <c r="D38" i="3"/>
  <c r="E38" i="3"/>
  <c r="H38" i="3"/>
  <c r="C39" i="3"/>
  <c r="D39" i="3"/>
  <c r="E39" i="3"/>
  <c r="H39" i="3"/>
  <c r="C40" i="3"/>
  <c r="D40" i="3"/>
  <c r="E40" i="3"/>
  <c r="H40" i="3"/>
  <c r="C41" i="3"/>
  <c r="D41" i="3"/>
  <c r="E41" i="3"/>
  <c r="H41" i="3"/>
  <c r="C42" i="3"/>
  <c r="D42" i="3"/>
  <c r="E42" i="3"/>
  <c r="H42" i="3"/>
  <c r="C43" i="3"/>
  <c r="D43" i="3"/>
  <c r="E43" i="3"/>
  <c r="H43" i="3"/>
  <c r="C44" i="3"/>
  <c r="D44" i="3"/>
  <c r="E44" i="3"/>
  <c r="H44" i="3"/>
  <c r="C45" i="3"/>
  <c r="D45" i="3"/>
  <c r="E45" i="3"/>
  <c r="H45" i="3"/>
  <c r="C46" i="3"/>
  <c r="D46" i="3"/>
  <c r="E46" i="3"/>
  <c r="H46" i="3"/>
  <c r="C47" i="3"/>
  <c r="D47" i="3"/>
  <c r="E47" i="3"/>
  <c r="H47" i="3"/>
  <c r="C48" i="3"/>
  <c r="D48" i="3"/>
  <c r="E48" i="3"/>
  <c r="H48" i="3"/>
  <c r="C49" i="3"/>
  <c r="D49" i="3"/>
  <c r="E49" i="3"/>
  <c r="H49" i="3"/>
  <c r="C50" i="3"/>
  <c r="D50" i="3"/>
  <c r="E50" i="3"/>
  <c r="H50" i="3"/>
  <c r="C51" i="3"/>
  <c r="D51" i="3"/>
  <c r="E51" i="3"/>
  <c r="H51" i="3"/>
  <c r="C52" i="3"/>
  <c r="D52" i="3"/>
  <c r="E52" i="3"/>
  <c r="H52" i="3"/>
  <c r="C53" i="3"/>
  <c r="D53" i="3"/>
  <c r="E53" i="3"/>
  <c r="H53" i="3"/>
  <c r="C54" i="3"/>
  <c r="D54" i="3"/>
  <c r="E54" i="3"/>
  <c r="H54" i="3"/>
  <c r="C55" i="3"/>
  <c r="D55" i="3"/>
  <c r="E55" i="3"/>
  <c r="H55" i="3"/>
  <c r="C56" i="3"/>
  <c r="D56" i="3"/>
  <c r="E56" i="3"/>
  <c r="H56" i="3"/>
  <c r="C57" i="3"/>
  <c r="D57" i="3"/>
  <c r="E57" i="3"/>
  <c r="H57" i="3"/>
  <c r="C58" i="3"/>
  <c r="D58" i="3"/>
  <c r="E58" i="3"/>
  <c r="H58" i="3"/>
  <c r="C59" i="3"/>
  <c r="D59" i="3"/>
  <c r="E59" i="3"/>
  <c r="H59" i="3"/>
  <c r="C60" i="3"/>
  <c r="D60" i="3"/>
  <c r="E60" i="3"/>
  <c r="H60" i="3"/>
  <c r="C61" i="3"/>
  <c r="D61" i="3"/>
  <c r="E61" i="3"/>
  <c r="H61" i="3"/>
  <c r="C62" i="3"/>
  <c r="D62" i="3"/>
  <c r="E62" i="3"/>
  <c r="H62" i="3"/>
  <c r="C63" i="3"/>
  <c r="D63" i="3"/>
  <c r="E63" i="3"/>
  <c r="H63" i="3"/>
  <c r="C64" i="3"/>
  <c r="D64" i="3"/>
  <c r="E64" i="3"/>
  <c r="H64" i="3"/>
  <c r="C65" i="3"/>
  <c r="D65" i="3"/>
  <c r="E65" i="3"/>
  <c r="H65" i="3"/>
  <c r="C66" i="3"/>
  <c r="D66" i="3"/>
  <c r="E66" i="3"/>
  <c r="H66" i="3"/>
  <c r="C67" i="3"/>
  <c r="D67" i="3"/>
  <c r="E67" i="3"/>
  <c r="H67" i="3"/>
  <c r="C68" i="3"/>
  <c r="D68" i="3"/>
  <c r="E68" i="3"/>
  <c r="H68" i="3"/>
  <c r="C69" i="3"/>
  <c r="D69" i="3"/>
  <c r="E69" i="3"/>
  <c r="H69" i="3"/>
  <c r="C70" i="3"/>
  <c r="D70" i="3"/>
  <c r="E70" i="3"/>
  <c r="H70" i="3"/>
  <c r="C71" i="3"/>
  <c r="D71" i="3"/>
  <c r="E71" i="3"/>
  <c r="H71" i="3"/>
  <c r="C72" i="3"/>
  <c r="D72" i="3"/>
  <c r="E72" i="3"/>
  <c r="H72" i="3"/>
  <c r="C73" i="3"/>
  <c r="D73" i="3"/>
  <c r="E73" i="3"/>
  <c r="H73" i="3"/>
  <c r="C74" i="3"/>
  <c r="D74" i="3"/>
  <c r="E74" i="3"/>
  <c r="H74" i="3"/>
  <c r="C75" i="3"/>
  <c r="D75" i="3"/>
  <c r="E75" i="3"/>
  <c r="H75" i="3"/>
  <c r="C76" i="3"/>
  <c r="D76" i="3"/>
  <c r="E76" i="3"/>
  <c r="H76" i="3"/>
  <c r="C77" i="3"/>
  <c r="D77" i="3"/>
  <c r="E77" i="3"/>
  <c r="H77" i="3"/>
  <c r="C78" i="3"/>
  <c r="D78" i="3"/>
  <c r="E78" i="3"/>
  <c r="H78" i="3"/>
  <c r="C79" i="3"/>
  <c r="D79" i="3"/>
  <c r="E79" i="3"/>
  <c r="H79" i="3"/>
  <c r="C80" i="3"/>
  <c r="D80" i="3"/>
  <c r="E80" i="3"/>
  <c r="H80" i="3"/>
  <c r="C81" i="3"/>
  <c r="D81" i="3"/>
  <c r="E81" i="3"/>
  <c r="H81" i="3"/>
  <c r="C82" i="3"/>
  <c r="D82" i="3"/>
  <c r="E82" i="3"/>
  <c r="H82" i="3"/>
  <c r="C83" i="3"/>
  <c r="D83" i="3"/>
  <c r="E83" i="3"/>
  <c r="H83" i="3"/>
  <c r="C84" i="3"/>
  <c r="D84" i="3"/>
  <c r="E84" i="3"/>
  <c r="H84" i="3"/>
  <c r="C85" i="3"/>
  <c r="D85" i="3"/>
  <c r="E85" i="3"/>
  <c r="H85" i="3"/>
  <c r="C86" i="3"/>
  <c r="D86" i="3"/>
  <c r="E86" i="3"/>
  <c r="H86" i="3"/>
  <c r="C87" i="3"/>
  <c r="D87" i="3"/>
  <c r="E87" i="3"/>
  <c r="H87" i="3"/>
  <c r="C88" i="3"/>
  <c r="D88" i="3"/>
  <c r="E88" i="3"/>
  <c r="H88" i="3"/>
  <c r="C89" i="3"/>
  <c r="D89" i="3"/>
  <c r="E89" i="3"/>
  <c r="H89" i="3"/>
  <c r="C90" i="3"/>
  <c r="D90" i="3"/>
  <c r="E90" i="3"/>
  <c r="H90" i="3"/>
  <c r="C91" i="3"/>
  <c r="D91" i="3"/>
  <c r="E91" i="3"/>
  <c r="H91" i="3"/>
  <c r="C92" i="3"/>
  <c r="D92" i="3"/>
  <c r="E92" i="3"/>
  <c r="H92" i="3"/>
  <c r="C93" i="3"/>
  <c r="D93" i="3"/>
  <c r="E93" i="3"/>
  <c r="H93" i="3"/>
  <c r="C94" i="3"/>
  <c r="D94" i="3"/>
  <c r="E94" i="3"/>
  <c r="H94" i="3"/>
  <c r="C95" i="3"/>
  <c r="D95" i="3"/>
  <c r="E95" i="3"/>
  <c r="H95" i="3"/>
  <c r="C96" i="3"/>
  <c r="D96" i="3"/>
  <c r="E96" i="3"/>
  <c r="H96" i="3"/>
  <c r="C97" i="3"/>
  <c r="D97" i="3"/>
  <c r="E97" i="3"/>
  <c r="H97" i="3"/>
  <c r="C98" i="3"/>
  <c r="D98" i="3"/>
  <c r="E98" i="3"/>
  <c r="H98" i="3"/>
  <c r="C99" i="3"/>
  <c r="D99" i="3"/>
  <c r="E99" i="3"/>
  <c r="H99" i="3"/>
  <c r="C100" i="3"/>
  <c r="D100" i="3"/>
  <c r="E100" i="3"/>
  <c r="H100" i="3"/>
  <c r="C101" i="3"/>
  <c r="D101" i="3"/>
  <c r="E101" i="3"/>
  <c r="H101" i="3"/>
  <c r="C102" i="3"/>
  <c r="D102" i="3"/>
  <c r="E102" i="3"/>
  <c r="H102" i="3"/>
  <c r="C103" i="3"/>
  <c r="D103" i="3"/>
  <c r="E103" i="3"/>
  <c r="H103" i="3"/>
  <c r="C104" i="3"/>
  <c r="D104" i="3"/>
  <c r="E104" i="3"/>
  <c r="H104" i="3"/>
  <c r="C105" i="3"/>
  <c r="D105" i="3"/>
  <c r="E105" i="3"/>
  <c r="H105" i="3"/>
  <c r="C106" i="3"/>
  <c r="D106" i="3"/>
  <c r="E106" i="3"/>
  <c r="H106" i="3"/>
  <c r="C107" i="3"/>
  <c r="D107" i="3"/>
  <c r="E107" i="3"/>
  <c r="H107" i="3"/>
  <c r="C108" i="3"/>
  <c r="D108" i="3"/>
  <c r="E108" i="3"/>
  <c r="H108" i="3"/>
  <c r="C109" i="3"/>
  <c r="D109" i="3"/>
  <c r="E109" i="3"/>
  <c r="H109" i="3"/>
  <c r="C110" i="3"/>
  <c r="D110" i="3"/>
  <c r="E110" i="3"/>
  <c r="H110" i="3"/>
  <c r="C111" i="3"/>
  <c r="D111" i="3"/>
  <c r="E111" i="3"/>
  <c r="H111" i="3"/>
  <c r="C112" i="3"/>
  <c r="D112" i="3"/>
  <c r="E112" i="3"/>
  <c r="H112" i="3"/>
  <c r="C113" i="3"/>
  <c r="D113" i="3"/>
  <c r="E113" i="3"/>
  <c r="H113" i="3"/>
  <c r="C114" i="3"/>
  <c r="D114" i="3"/>
  <c r="E114" i="3"/>
  <c r="H114" i="3"/>
  <c r="E15" i="3"/>
  <c r="H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4" i="3"/>
  <c r="F15" i="3"/>
  <c r="N7" i="3"/>
  <c r="N6" i="3"/>
  <c r="J6" i="3"/>
  <c r="F6" i="3"/>
  <c r="K5" i="3"/>
  <c r="J5" i="3"/>
  <c r="J3" i="3"/>
  <c r="J1" i="3"/>
  <c r="J4" i="3"/>
  <c r="I7" i="2"/>
  <c r="N14" i="2"/>
  <c r="C14" i="2"/>
  <c r="E15" i="2"/>
  <c r="F15" i="2"/>
  <c r="D15" i="2"/>
  <c r="P15" i="2"/>
  <c r="Q15" i="2"/>
  <c r="N15" i="2"/>
  <c r="C15" i="2"/>
  <c r="E16" i="2"/>
  <c r="F16" i="2"/>
  <c r="D16" i="2"/>
  <c r="P16" i="2"/>
  <c r="Q16" i="2"/>
  <c r="N16" i="2"/>
  <c r="C16" i="2"/>
  <c r="E17" i="2"/>
  <c r="F17" i="2"/>
  <c r="D17" i="2"/>
  <c r="P17" i="2"/>
  <c r="Q17" i="2"/>
  <c r="N17" i="2"/>
  <c r="C17" i="2"/>
  <c r="E18" i="2"/>
  <c r="F18" i="2"/>
  <c r="D18" i="2"/>
  <c r="P18" i="2"/>
  <c r="Q18" i="2"/>
  <c r="N18" i="2"/>
  <c r="C18" i="2"/>
  <c r="E19" i="2"/>
  <c r="F19" i="2"/>
  <c r="D19" i="2"/>
  <c r="P19" i="2"/>
  <c r="Q19" i="2"/>
  <c r="N19" i="2"/>
  <c r="C19" i="2"/>
  <c r="E20" i="2"/>
  <c r="F20" i="2"/>
  <c r="D20" i="2"/>
  <c r="P20" i="2"/>
  <c r="Q20" i="2"/>
  <c r="N20" i="2"/>
  <c r="C20" i="2"/>
  <c r="E21" i="2"/>
  <c r="F21" i="2"/>
  <c r="D21" i="2"/>
  <c r="P21" i="2"/>
  <c r="Q21" i="2"/>
  <c r="N21" i="2"/>
  <c r="C21" i="2"/>
  <c r="E22" i="2"/>
  <c r="F22" i="2"/>
  <c r="D22" i="2"/>
  <c r="P22" i="2"/>
  <c r="Q22" i="2"/>
  <c r="N22" i="2"/>
  <c r="C22" i="2"/>
  <c r="E23" i="2"/>
  <c r="F23" i="2"/>
  <c r="D23" i="2"/>
  <c r="P23" i="2"/>
  <c r="Q23" i="2"/>
  <c r="N23" i="2"/>
  <c r="C23" i="2"/>
  <c r="E24" i="2"/>
  <c r="F24" i="2"/>
  <c r="D24" i="2"/>
  <c r="P24" i="2"/>
  <c r="Q24" i="2"/>
  <c r="N24" i="2"/>
  <c r="C24" i="2"/>
  <c r="E25" i="2"/>
  <c r="F25" i="2"/>
  <c r="D25" i="2"/>
  <c r="P25" i="2"/>
  <c r="Q25" i="2"/>
  <c r="N25" i="2"/>
  <c r="C25" i="2"/>
  <c r="E26" i="2"/>
  <c r="F26" i="2"/>
  <c r="D26" i="2"/>
  <c r="P26" i="2"/>
  <c r="Q26" i="2"/>
  <c r="N26" i="2"/>
  <c r="C26" i="2"/>
  <c r="E27" i="2"/>
  <c r="F27" i="2"/>
  <c r="D27" i="2"/>
  <c r="P27" i="2"/>
  <c r="Q27" i="2"/>
  <c r="N27" i="2"/>
  <c r="C27" i="2"/>
  <c r="E28" i="2"/>
  <c r="F28" i="2"/>
  <c r="D28" i="2"/>
  <c r="P28" i="2"/>
  <c r="Q28" i="2"/>
  <c r="N28" i="2"/>
  <c r="C28" i="2"/>
  <c r="E29" i="2"/>
  <c r="F29" i="2"/>
  <c r="D29" i="2"/>
  <c r="P29" i="2"/>
  <c r="Q29" i="2"/>
  <c r="N29" i="2"/>
  <c r="C29" i="2"/>
  <c r="E30" i="2"/>
  <c r="F30" i="2"/>
  <c r="D30" i="2"/>
  <c r="P30" i="2"/>
  <c r="Q30" i="2"/>
  <c r="N30" i="2"/>
  <c r="C30" i="2"/>
  <c r="E31" i="2"/>
  <c r="F31" i="2"/>
  <c r="D31" i="2"/>
  <c r="P31" i="2"/>
  <c r="Q31" i="2"/>
  <c r="N31" i="2"/>
  <c r="C31" i="2"/>
  <c r="E32" i="2"/>
  <c r="F32" i="2"/>
  <c r="D32" i="2"/>
  <c r="P32" i="2"/>
  <c r="Q32" i="2"/>
  <c r="N32" i="2"/>
  <c r="C32" i="2"/>
  <c r="E33" i="2"/>
  <c r="F33" i="2"/>
  <c r="D33" i="2"/>
  <c r="P33" i="2"/>
  <c r="Q33" i="2"/>
  <c r="N33" i="2"/>
  <c r="C33" i="2"/>
  <c r="E34" i="2"/>
  <c r="F34" i="2"/>
  <c r="D34" i="2"/>
  <c r="P34" i="2"/>
  <c r="Q34" i="2"/>
  <c r="N34" i="2"/>
  <c r="C34" i="2"/>
  <c r="E35" i="2"/>
  <c r="F35" i="2"/>
  <c r="D35" i="2"/>
  <c r="P35" i="2"/>
  <c r="Q35" i="2"/>
  <c r="N35" i="2"/>
  <c r="C35" i="2"/>
  <c r="E36" i="2"/>
  <c r="F36" i="2"/>
  <c r="D36" i="2"/>
  <c r="P36" i="2"/>
  <c r="Q36" i="2"/>
  <c r="N36" i="2"/>
  <c r="C36" i="2"/>
  <c r="E37" i="2"/>
  <c r="F37" i="2"/>
  <c r="D37" i="2"/>
  <c r="P37" i="2"/>
  <c r="Q37" i="2"/>
  <c r="N37" i="2"/>
  <c r="C37" i="2"/>
  <c r="E38" i="2"/>
  <c r="F38" i="2"/>
  <c r="D38" i="2"/>
  <c r="P38" i="2"/>
  <c r="Q38" i="2"/>
  <c r="N38" i="2"/>
  <c r="C38" i="2"/>
  <c r="E39" i="2"/>
  <c r="F39" i="2"/>
  <c r="D39" i="2"/>
  <c r="P39" i="2"/>
  <c r="Q39" i="2"/>
  <c r="N39" i="2"/>
  <c r="C39" i="2"/>
  <c r="E40" i="2"/>
  <c r="F40" i="2"/>
  <c r="D40" i="2"/>
  <c r="P40" i="2"/>
  <c r="Q40" i="2"/>
  <c r="N40" i="2"/>
  <c r="C40" i="2"/>
  <c r="E41" i="2"/>
  <c r="F41" i="2"/>
  <c r="D41" i="2"/>
  <c r="P41" i="2"/>
  <c r="Q41" i="2"/>
  <c r="N41" i="2"/>
  <c r="C41" i="2"/>
  <c r="E42" i="2"/>
  <c r="F42" i="2"/>
  <c r="D42" i="2"/>
  <c r="P42" i="2"/>
  <c r="Q42" i="2"/>
  <c r="N42" i="2"/>
  <c r="C42" i="2"/>
  <c r="E43" i="2"/>
  <c r="F43" i="2"/>
  <c r="D43" i="2"/>
  <c r="P43" i="2"/>
  <c r="Q43" i="2"/>
  <c r="N43" i="2"/>
  <c r="C43" i="2"/>
  <c r="E44" i="2"/>
  <c r="F44" i="2"/>
  <c r="D44" i="2"/>
  <c r="P44" i="2"/>
  <c r="Q44" i="2"/>
  <c r="N44" i="2"/>
  <c r="C44" i="2"/>
  <c r="E45" i="2"/>
  <c r="F45" i="2"/>
  <c r="D45" i="2"/>
  <c r="P45" i="2"/>
  <c r="Q45" i="2"/>
  <c r="N45" i="2"/>
  <c r="C45" i="2"/>
  <c r="E46" i="2"/>
  <c r="F46" i="2"/>
  <c r="D46" i="2"/>
  <c r="P46" i="2"/>
  <c r="Q46" i="2"/>
  <c r="N46" i="2"/>
  <c r="C46" i="2"/>
  <c r="E47" i="2"/>
  <c r="F47" i="2"/>
  <c r="D47" i="2"/>
  <c r="P47" i="2"/>
  <c r="Q47" i="2"/>
  <c r="N47" i="2"/>
  <c r="C47" i="2"/>
  <c r="E48" i="2"/>
  <c r="F48" i="2"/>
  <c r="D48" i="2"/>
  <c r="P48" i="2"/>
  <c r="Q48" i="2"/>
  <c r="N48" i="2"/>
  <c r="C48" i="2"/>
  <c r="E49" i="2"/>
  <c r="F49" i="2"/>
  <c r="D49" i="2"/>
  <c r="P49" i="2"/>
  <c r="Q49" i="2"/>
  <c r="N49" i="2"/>
  <c r="C49" i="2"/>
  <c r="E50" i="2"/>
  <c r="F50" i="2"/>
  <c r="D50" i="2"/>
  <c r="P50" i="2"/>
  <c r="Q50" i="2"/>
  <c r="N50" i="2"/>
  <c r="C50" i="2"/>
  <c r="E51" i="2"/>
  <c r="F51" i="2"/>
  <c r="D51" i="2"/>
  <c r="P51" i="2"/>
  <c r="Q51" i="2"/>
  <c r="N51" i="2"/>
  <c r="C51" i="2"/>
  <c r="E52" i="2"/>
  <c r="F52" i="2"/>
  <c r="D52" i="2"/>
  <c r="P52" i="2"/>
  <c r="Q52" i="2"/>
  <c r="N52" i="2"/>
  <c r="C52" i="2"/>
  <c r="E53" i="2"/>
  <c r="F53" i="2"/>
  <c r="D53" i="2"/>
  <c r="P53" i="2"/>
  <c r="Q53" i="2"/>
  <c r="N53" i="2"/>
  <c r="C53" i="2"/>
  <c r="E54" i="2"/>
  <c r="F54" i="2"/>
  <c r="D54" i="2"/>
  <c r="P54" i="2"/>
  <c r="Q54" i="2"/>
  <c r="N54" i="2"/>
  <c r="C54" i="2"/>
  <c r="E55" i="2"/>
  <c r="F55" i="2"/>
  <c r="D55" i="2"/>
  <c r="P55" i="2"/>
  <c r="Q55" i="2"/>
  <c r="N55" i="2"/>
  <c r="C55" i="2"/>
  <c r="E56" i="2"/>
  <c r="F56" i="2"/>
  <c r="D56" i="2"/>
  <c r="P56" i="2"/>
  <c r="Q56" i="2"/>
  <c r="N56" i="2"/>
  <c r="C56" i="2"/>
  <c r="E57" i="2"/>
  <c r="F57" i="2"/>
  <c r="D57" i="2"/>
  <c r="P57" i="2"/>
  <c r="Q57" i="2"/>
  <c r="N57" i="2"/>
  <c r="C57" i="2"/>
  <c r="E58" i="2"/>
  <c r="F58" i="2"/>
  <c r="D58" i="2"/>
  <c r="P58" i="2"/>
  <c r="Q58" i="2"/>
  <c r="N58" i="2"/>
  <c r="C58" i="2"/>
  <c r="E59" i="2"/>
  <c r="F59" i="2"/>
  <c r="D59" i="2"/>
  <c r="P59" i="2"/>
  <c r="Q59" i="2"/>
  <c r="N59" i="2"/>
  <c r="C59" i="2"/>
  <c r="E60" i="2"/>
  <c r="F60" i="2"/>
  <c r="D60" i="2"/>
  <c r="P60" i="2"/>
  <c r="Q60" i="2"/>
  <c r="N60" i="2"/>
  <c r="C60" i="2"/>
  <c r="E61" i="2"/>
  <c r="F61" i="2"/>
  <c r="D61" i="2"/>
  <c r="P61" i="2"/>
  <c r="Q61" i="2"/>
  <c r="N61" i="2"/>
  <c r="C61" i="2"/>
  <c r="E62" i="2"/>
  <c r="F62" i="2"/>
  <c r="D62" i="2"/>
  <c r="P62" i="2"/>
  <c r="Q62" i="2"/>
  <c r="N62" i="2"/>
  <c r="C62" i="2"/>
  <c r="E63" i="2"/>
  <c r="F63" i="2"/>
  <c r="D63" i="2"/>
  <c r="P63" i="2"/>
  <c r="Q63" i="2"/>
  <c r="N63" i="2"/>
  <c r="C63" i="2"/>
  <c r="E64" i="2"/>
  <c r="F64" i="2"/>
  <c r="D64" i="2"/>
  <c r="P64" i="2"/>
  <c r="Q64" i="2"/>
  <c r="N64" i="2"/>
  <c r="C64" i="2"/>
  <c r="E65" i="2"/>
  <c r="F65" i="2"/>
  <c r="D65" i="2"/>
  <c r="P65" i="2"/>
  <c r="Q65" i="2"/>
  <c r="N65" i="2"/>
  <c r="C65" i="2"/>
  <c r="E66" i="2"/>
  <c r="F66" i="2"/>
  <c r="D66" i="2"/>
  <c r="P66" i="2"/>
  <c r="Q66" i="2"/>
  <c r="N66" i="2"/>
  <c r="C66" i="2"/>
  <c r="E67" i="2"/>
  <c r="F67" i="2"/>
  <c r="D67" i="2"/>
  <c r="P67" i="2"/>
  <c r="Q67" i="2"/>
  <c r="N67" i="2"/>
  <c r="C67" i="2"/>
  <c r="E68" i="2"/>
  <c r="F68" i="2"/>
  <c r="D68" i="2"/>
  <c r="P68" i="2"/>
  <c r="Q68" i="2"/>
  <c r="N68" i="2"/>
  <c r="C68" i="2"/>
  <c r="E69" i="2"/>
  <c r="F69" i="2"/>
  <c r="D69" i="2"/>
  <c r="P69" i="2"/>
  <c r="Q69" i="2"/>
  <c r="N69" i="2"/>
  <c r="C69" i="2"/>
  <c r="E70" i="2"/>
  <c r="F70" i="2"/>
  <c r="D70" i="2"/>
  <c r="P70" i="2"/>
  <c r="Q70" i="2"/>
  <c r="N70" i="2"/>
  <c r="C70" i="2"/>
  <c r="E71" i="2"/>
  <c r="F71" i="2"/>
  <c r="D71" i="2"/>
  <c r="P71" i="2"/>
  <c r="Q71" i="2"/>
  <c r="N71" i="2"/>
  <c r="C71" i="2"/>
  <c r="E72" i="2"/>
  <c r="F72" i="2"/>
  <c r="D72" i="2"/>
  <c r="P72" i="2"/>
  <c r="Q72" i="2"/>
  <c r="N72" i="2"/>
  <c r="C72" i="2"/>
  <c r="E73" i="2"/>
  <c r="F73" i="2"/>
  <c r="D73" i="2"/>
  <c r="P73" i="2"/>
  <c r="Q73" i="2"/>
  <c r="N73" i="2"/>
  <c r="C73" i="2"/>
  <c r="E74" i="2"/>
  <c r="F74" i="2"/>
  <c r="D74" i="2"/>
  <c r="P74" i="2"/>
  <c r="Q74" i="2"/>
  <c r="N74" i="2"/>
  <c r="C74" i="2"/>
  <c r="E75" i="2"/>
  <c r="F75" i="2"/>
  <c r="D75" i="2"/>
  <c r="P75" i="2"/>
  <c r="Q75" i="2"/>
  <c r="N75" i="2"/>
  <c r="C75" i="2"/>
  <c r="E76" i="2"/>
  <c r="F76" i="2"/>
  <c r="D76" i="2"/>
  <c r="P76" i="2"/>
  <c r="Q76" i="2"/>
  <c r="N76" i="2"/>
  <c r="C76" i="2"/>
  <c r="E77" i="2"/>
  <c r="F77" i="2"/>
  <c r="D77" i="2"/>
  <c r="P77" i="2"/>
  <c r="Q77" i="2"/>
  <c r="N77" i="2"/>
  <c r="C77" i="2"/>
  <c r="E78" i="2"/>
  <c r="F78" i="2"/>
  <c r="D78" i="2"/>
  <c r="P78" i="2"/>
  <c r="Q78" i="2"/>
  <c r="N78" i="2"/>
  <c r="C78" i="2"/>
  <c r="E79" i="2"/>
  <c r="F79" i="2"/>
  <c r="D79" i="2"/>
  <c r="P79" i="2"/>
  <c r="Q79" i="2"/>
  <c r="N79" i="2"/>
  <c r="C79" i="2"/>
  <c r="E80" i="2"/>
  <c r="F80" i="2"/>
  <c r="D80" i="2"/>
  <c r="P80" i="2"/>
  <c r="Q80" i="2"/>
  <c r="N80" i="2"/>
  <c r="C80" i="2"/>
  <c r="E81" i="2"/>
  <c r="F81" i="2"/>
  <c r="D81" i="2"/>
  <c r="P81" i="2"/>
  <c r="Q81" i="2"/>
  <c r="N81" i="2"/>
  <c r="C81" i="2"/>
  <c r="E82" i="2"/>
  <c r="F82" i="2"/>
  <c r="D82" i="2"/>
  <c r="P82" i="2"/>
  <c r="Q82" i="2"/>
  <c r="N82" i="2"/>
  <c r="C82" i="2"/>
  <c r="E83" i="2"/>
  <c r="F83" i="2"/>
  <c r="D83" i="2"/>
  <c r="P83" i="2"/>
  <c r="Q83" i="2"/>
  <c r="N83" i="2"/>
  <c r="C83" i="2"/>
  <c r="E84" i="2"/>
  <c r="F84" i="2"/>
  <c r="D84" i="2"/>
  <c r="P84" i="2"/>
  <c r="Q84" i="2"/>
  <c r="N84" i="2"/>
  <c r="C84" i="2"/>
  <c r="E85" i="2"/>
  <c r="F85" i="2"/>
  <c r="D85" i="2"/>
  <c r="P85" i="2"/>
  <c r="Q85" i="2"/>
  <c r="N85" i="2"/>
  <c r="C85" i="2"/>
  <c r="E86" i="2"/>
  <c r="F86" i="2"/>
  <c r="D86" i="2"/>
  <c r="P86" i="2"/>
  <c r="Q86" i="2"/>
  <c r="N86" i="2"/>
  <c r="C86" i="2"/>
  <c r="E87" i="2"/>
  <c r="F87" i="2"/>
  <c r="D87" i="2"/>
  <c r="P87" i="2"/>
  <c r="Q87" i="2"/>
  <c r="N87" i="2"/>
  <c r="C87" i="2"/>
  <c r="E88" i="2"/>
  <c r="F88" i="2"/>
  <c r="D88" i="2"/>
  <c r="P88" i="2"/>
  <c r="Q88" i="2"/>
  <c r="N88" i="2"/>
  <c r="C88" i="2"/>
  <c r="E89" i="2"/>
  <c r="F89" i="2"/>
  <c r="D89" i="2"/>
  <c r="P89" i="2"/>
  <c r="Q89" i="2"/>
  <c r="N89" i="2"/>
  <c r="C89" i="2"/>
  <c r="E90" i="2"/>
  <c r="F90" i="2"/>
  <c r="D90" i="2"/>
  <c r="P90" i="2"/>
  <c r="Q90" i="2"/>
  <c r="N90" i="2"/>
  <c r="C90" i="2"/>
  <c r="E91" i="2"/>
  <c r="F91" i="2"/>
  <c r="D91" i="2"/>
  <c r="P91" i="2"/>
  <c r="Q91" i="2"/>
  <c r="N91" i="2"/>
  <c r="C91" i="2"/>
  <c r="E92" i="2"/>
  <c r="F92" i="2"/>
  <c r="D92" i="2"/>
  <c r="P92" i="2"/>
  <c r="Q92" i="2"/>
  <c r="N92" i="2"/>
  <c r="C92" i="2"/>
  <c r="E93" i="2"/>
  <c r="F93" i="2"/>
  <c r="D93" i="2"/>
  <c r="P93" i="2"/>
  <c r="Q93" i="2"/>
  <c r="N93" i="2"/>
  <c r="C93" i="2"/>
  <c r="E94" i="2"/>
  <c r="F94" i="2"/>
  <c r="D94" i="2"/>
  <c r="P94" i="2"/>
  <c r="Q94" i="2"/>
  <c r="N94" i="2"/>
  <c r="C94" i="2"/>
  <c r="E95" i="2"/>
  <c r="F95" i="2"/>
  <c r="D95" i="2"/>
  <c r="P95" i="2"/>
  <c r="Q95" i="2"/>
  <c r="N95" i="2"/>
  <c r="C95" i="2"/>
  <c r="E96" i="2"/>
  <c r="F96" i="2"/>
  <c r="D96" i="2"/>
  <c r="P96" i="2"/>
  <c r="Q96" i="2"/>
  <c r="N96" i="2"/>
  <c r="C96" i="2"/>
  <c r="E97" i="2"/>
  <c r="F97" i="2"/>
  <c r="D97" i="2"/>
  <c r="P97" i="2"/>
  <c r="Q97" i="2"/>
  <c r="N97" i="2"/>
  <c r="C97" i="2"/>
  <c r="E98" i="2"/>
  <c r="F98" i="2"/>
  <c r="D98" i="2"/>
  <c r="P98" i="2"/>
  <c r="Q98" i="2"/>
  <c r="N98" i="2"/>
  <c r="C98" i="2"/>
  <c r="E99" i="2"/>
  <c r="F99" i="2"/>
  <c r="D99" i="2"/>
  <c r="P99" i="2"/>
  <c r="Q99" i="2"/>
  <c r="N99" i="2"/>
  <c r="C99" i="2"/>
  <c r="E100" i="2"/>
  <c r="F100" i="2"/>
  <c r="D100" i="2"/>
  <c r="P100" i="2"/>
  <c r="Q100" i="2"/>
  <c r="N100" i="2"/>
  <c r="C100" i="2"/>
  <c r="E101" i="2"/>
  <c r="F101" i="2"/>
  <c r="D101" i="2"/>
  <c r="P101" i="2"/>
  <c r="Q101" i="2"/>
  <c r="N101" i="2"/>
  <c r="C101" i="2"/>
  <c r="E102" i="2"/>
  <c r="F102" i="2"/>
  <c r="D102" i="2"/>
  <c r="P102" i="2"/>
  <c r="Q102" i="2"/>
  <c r="N102" i="2"/>
  <c r="C102" i="2"/>
  <c r="E103" i="2"/>
  <c r="F103" i="2"/>
  <c r="D103" i="2"/>
  <c r="P103" i="2"/>
  <c r="Q103" i="2"/>
  <c r="N103" i="2"/>
  <c r="C103" i="2"/>
  <c r="E104" i="2"/>
  <c r="F104" i="2"/>
  <c r="D104" i="2"/>
  <c r="P104" i="2"/>
  <c r="Q104" i="2"/>
  <c r="N104" i="2"/>
  <c r="C104" i="2"/>
  <c r="E105" i="2"/>
  <c r="F105" i="2"/>
  <c r="D105" i="2"/>
  <c r="P105" i="2"/>
  <c r="Q105" i="2"/>
  <c r="N105" i="2"/>
  <c r="C105" i="2"/>
  <c r="E106" i="2"/>
  <c r="F106" i="2"/>
  <c r="D106" i="2"/>
  <c r="P106" i="2"/>
  <c r="Q106" i="2"/>
  <c r="N106" i="2"/>
  <c r="C106" i="2"/>
  <c r="E107" i="2"/>
  <c r="F107" i="2"/>
  <c r="D107" i="2"/>
  <c r="P107" i="2"/>
  <c r="Q107" i="2"/>
  <c r="N107" i="2"/>
  <c r="C107" i="2"/>
  <c r="E108" i="2"/>
  <c r="F108" i="2"/>
  <c r="D108" i="2"/>
  <c r="P108" i="2"/>
  <c r="Q108" i="2"/>
  <c r="N108" i="2"/>
  <c r="C108" i="2"/>
  <c r="E109" i="2"/>
  <c r="F109" i="2"/>
  <c r="D109" i="2"/>
  <c r="P109" i="2"/>
  <c r="Q109" i="2"/>
  <c r="N109" i="2"/>
  <c r="C109" i="2"/>
  <c r="E110" i="2"/>
  <c r="F110" i="2"/>
  <c r="D110" i="2"/>
  <c r="P110" i="2"/>
  <c r="Q110" i="2"/>
  <c r="N110" i="2"/>
  <c r="C110" i="2"/>
  <c r="E111" i="2"/>
  <c r="F111" i="2"/>
  <c r="D111" i="2"/>
  <c r="P111" i="2"/>
  <c r="Q111" i="2"/>
  <c r="N111" i="2"/>
  <c r="C111" i="2"/>
  <c r="E112" i="2"/>
  <c r="F112" i="2"/>
  <c r="D112" i="2"/>
  <c r="P112" i="2"/>
  <c r="Q112" i="2"/>
  <c r="N112" i="2"/>
  <c r="C112" i="2"/>
  <c r="E113" i="2"/>
  <c r="F113" i="2"/>
  <c r="D113" i="2"/>
  <c r="P113" i="2"/>
  <c r="Q113" i="2"/>
  <c r="N113" i="2"/>
  <c r="C113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4" i="2"/>
  <c r="Q14" i="2"/>
  <c r="U2" i="2"/>
  <c r="M113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4" i="2"/>
  <c r="K14" i="2"/>
  <c r="I3" i="2"/>
  <c r="I6" i="2"/>
  <c r="I4" i="2"/>
  <c r="I2" i="2"/>
  <c r="L6" i="2"/>
  <c r="L7" i="2"/>
  <c r="P6" i="2"/>
  <c r="C13" i="2"/>
  <c r="P7" i="2"/>
  <c r="P8" i="2"/>
  <c r="E14" i="2"/>
  <c r="F14" i="2"/>
  <c r="D14" i="2"/>
  <c r="P14" i="2"/>
  <c r="L113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F13" i="2"/>
  <c r="G13" i="2"/>
  <c r="I5" i="2"/>
  <c r="N3" i="2"/>
  <c r="N2" i="2"/>
  <c r="O7" i="1"/>
  <c r="S6" i="1"/>
  <c r="S7" i="1"/>
  <c r="S8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H44" i="1"/>
  <c r="I44" i="1"/>
  <c r="G45" i="1"/>
  <c r="H45" i="1"/>
  <c r="I45" i="1"/>
  <c r="G46" i="1"/>
  <c r="H46" i="1"/>
  <c r="I46" i="1"/>
  <c r="G47" i="1"/>
  <c r="H47" i="1"/>
  <c r="I47" i="1"/>
  <c r="G48" i="1"/>
  <c r="H48" i="1"/>
  <c r="I48" i="1"/>
  <c r="G49" i="1"/>
  <c r="H49" i="1"/>
  <c r="I49" i="1"/>
  <c r="G50" i="1"/>
  <c r="H50" i="1"/>
  <c r="I50" i="1"/>
  <c r="G51" i="1"/>
  <c r="H51" i="1"/>
  <c r="I51" i="1"/>
  <c r="G52" i="1"/>
  <c r="H52" i="1"/>
  <c r="I52" i="1"/>
  <c r="G53" i="1"/>
  <c r="H53" i="1"/>
  <c r="I53" i="1"/>
  <c r="G54" i="1"/>
  <c r="H54" i="1"/>
  <c r="I54" i="1"/>
  <c r="G55" i="1"/>
  <c r="H55" i="1"/>
  <c r="I55" i="1"/>
  <c r="G56" i="1"/>
  <c r="H56" i="1"/>
  <c r="I56" i="1"/>
  <c r="G57" i="1"/>
  <c r="H57" i="1"/>
  <c r="I57" i="1"/>
  <c r="G58" i="1"/>
  <c r="H58" i="1"/>
  <c r="I58" i="1"/>
  <c r="G59" i="1"/>
  <c r="H59" i="1"/>
  <c r="I59" i="1"/>
  <c r="G60" i="1"/>
  <c r="H60" i="1"/>
  <c r="I60" i="1"/>
  <c r="G61" i="1"/>
  <c r="H61" i="1"/>
  <c r="I61" i="1"/>
  <c r="G62" i="1"/>
  <c r="H62" i="1"/>
  <c r="I62" i="1"/>
  <c r="G63" i="1"/>
  <c r="H63" i="1"/>
  <c r="I63" i="1"/>
  <c r="G64" i="1"/>
  <c r="H64" i="1"/>
  <c r="I64" i="1"/>
  <c r="G65" i="1"/>
  <c r="H65" i="1"/>
  <c r="I65" i="1"/>
  <c r="G66" i="1"/>
  <c r="H66" i="1"/>
  <c r="I66" i="1"/>
  <c r="G67" i="1"/>
  <c r="H67" i="1"/>
  <c r="I67" i="1"/>
  <c r="G68" i="1"/>
  <c r="H68" i="1"/>
  <c r="I68" i="1"/>
  <c r="G69" i="1"/>
  <c r="H69" i="1"/>
  <c r="I69" i="1"/>
  <c r="G70" i="1"/>
  <c r="H70" i="1"/>
  <c r="I70" i="1"/>
  <c r="G71" i="1"/>
  <c r="H71" i="1"/>
  <c r="I71" i="1"/>
  <c r="G72" i="1"/>
  <c r="H72" i="1"/>
  <c r="I72" i="1"/>
  <c r="G73" i="1"/>
  <c r="H73" i="1"/>
  <c r="I73" i="1"/>
  <c r="G74" i="1"/>
  <c r="H74" i="1"/>
  <c r="I74" i="1"/>
  <c r="G75" i="1"/>
  <c r="H75" i="1"/>
  <c r="I75" i="1"/>
  <c r="G76" i="1"/>
  <c r="H76" i="1"/>
  <c r="I76" i="1"/>
  <c r="G77" i="1"/>
  <c r="H77" i="1"/>
  <c r="I77" i="1"/>
  <c r="G78" i="1"/>
  <c r="H78" i="1"/>
  <c r="I78" i="1"/>
  <c r="G79" i="1"/>
  <c r="H79" i="1"/>
  <c r="I79" i="1"/>
  <c r="G80" i="1"/>
  <c r="H80" i="1"/>
  <c r="I80" i="1"/>
  <c r="G81" i="1"/>
  <c r="H81" i="1"/>
  <c r="I81" i="1"/>
  <c r="G82" i="1"/>
  <c r="H82" i="1"/>
  <c r="I82" i="1"/>
  <c r="G83" i="1"/>
  <c r="H83" i="1"/>
  <c r="I83" i="1"/>
  <c r="G84" i="1"/>
  <c r="H84" i="1"/>
  <c r="I84" i="1"/>
  <c r="G85" i="1"/>
  <c r="H85" i="1"/>
  <c r="I85" i="1"/>
  <c r="G86" i="1"/>
  <c r="H86" i="1"/>
  <c r="I86" i="1"/>
  <c r="G87" i="1"/>
  <c r="H87" i="1"/>
  <c r="I87" i="1"/>
  <c r="G88" i="1"/>
  <c r="H88" i="1"/>
  <c r="I88" i="1"/>
  <c r="G89" i="1"/>
  <c r="H89" i="1"/>
  <c r="I89" i="1"/>
  <c r="G90" i="1"/>
  <c r="H90" i="1"/>
  <c r="I90" i="1"/>
  <c r="G91" i="1"/>
  <c r="H91" i="1"/>
  <c r="I91" i="1"/>
  <c r="G92" i="1"/>
  <c r="H92" i="1"/>
  <c r="I92" i="1"/>
  <c r="G93" i="1"/>
  <c r="H93" i="1"/>
  <c r="I93" i="1"/>
  <c r="G94" i="1"/>
  <c r="H94" i="1"/>
  <c r="I94" i="1"/>
  <c r="G95" i="1"/>
  <c r="H95" i="1"/>
  <c r="I95" i="1"/>
  <c r="G96" i="1"/>
  <c r="H96" i="1"/>
  <c r="I96" i="1"/>
  <c r="G97" i="1"/>
  <c r="H97" i="1"/>
  <c r="I97" i="1"/>
  <c r="G98" i="1"/>
  <c r="H98" i="1"/>
  <c r="I98" i="1"/>
  <c r="G99" i="1"/>
  <c r="H99" i="1"/>
  <c r="I99" i="1"/>
  <c r="G100" i="1"/>
  <c r="H100" i="1"/>
  <c r="I100" i="1"/>
  <c r="G101" i="1"/>
  <c r="H101" i="1"/>
  <c r="I101" i="1"/>
  <c r="G102" i="1"/>
  <c r="H102" i="1"/>
  <c r="I102" i="1"/>
  <c r="G103" i="1"/>
  <c r="H103" i="1"/>
  <c r="I103" i="1"/>
  <c r="G104" i="1"/>
  <c r="H104" i="1"/>
  <c r="I104" i="1"/>
  <c r="G105" i="1"/>
  <c r="H105" i="1"/>
  <c r="I105" i="1"/>
  <c r="G106" i="1"/>
  <c r="H106" i="1"/>
  <c r="I106" i="1"/>
  <c r="G107" i="1"/>
  <c r="H107" i="1"/>
  <c r="I107" i="1"/>
  <c r="G108" i="1"/>
  <c r="H108" i="1"/>
  <c r="I108" i="1"/>
  <c r="G109" i="1"/>
  <c r="H109" i="1"/>
  <c r="I109" i="1"/>
  <c r="G110" i="1"/>
  <c r="H110" i="1"/>
  <c r="I110" i="1"/>
  <c r="G111" i="1"/>
  <c r="H111" i="1"/>
  <c r="I111" i="1"/>
  <c r="G112" i="1"/>
  <c r="H112" i="1"/>
  <c r="I112" i="1"/>
  <c r="G113" i="1"/>
  <c r="H113" i="1"/>
  <c r="I113" i="1"/>
  <c r="O6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I13" i="1"/>
  <c r="H13" i="1"/>
  <c r="I7" i="1"/>
  <c r="Q3" i="1"/>
  <c r="I6" i="1"/>
  <c r="Q2" i="1"/>
  <c r="C15" i="1"/>
  <c r="D15" i="1"/>
  <c r="E15" i="1"/>
  <c r="F15" i="1"/>
  <c r="C16" i="1"/>
  <c r="D16" i="1"/>
  <c r="E16" i="1"/>
  <c r="F16" i="1"/>
  <c r="C17" i="1"/>
  <c r="D17" i="1"/>
  <c r="E17" i="1"/>
  <c r="F17" i="1"/>
  <c r="C18" i="1"/>
  <c r="D18" i="1"/>
  <c r="E18" i="1"/>
  <c r="F18" i="1"/>
  <c r="C19" i="1"/>
  <c r="D19" i="1"/>
  <c r="E19" i="1"/>
  <c r="F19" i="1"/>
  <c r="C20" i="1"/>
  <c r="D20" i="1"/>
  <c r="E20" i="1"/>
  <c r="F20" i="1"/>
  <c r="C21" i="1"/>
  <c r="D21" i="1"/>
  <c r="E21" i="1"/>
  <c r="F21" i="1"/>
  <c r="C22" i="1"/>
  <c r="D22" i="1"/>
  <c r="E22" i="1"/>
  <c r="F22" i="1"/>
  <c r="C23" i="1"/>
  <c r="D23" i="1"/>
  <c r="E23" i="1"/>
  <c r="F23" i="1"/>
  <c r="C24" i="1"/>
  <c r="D24" i="1"/>
  <c r="E24" i="1"/>
  <c r="F24" i="1"/>
  <c r="C25" i="1"/>
  <c r="D25" i="1"/>
  <c r="E25" i="1"/>
  <c r="F25" i="1"/>
  <c r="C26" i="1"/>
  <c r="D26" i="1"/>
  <c r="E26" i="1"/>
  <c r="F26" i="1"/>
  <c r="C27" i="1"/>
  <c r="D27" i="1"/>
  <c r="E27" i="1"/>
  <c r="F27" i="1"/>
  <c r="C28" i="1"/>
  <c r="D28" i="1"/>
  <c r="E28" i="1"/>
  <c r="F28" i="1"/>
  <c r="C29" i="1"/>
  <c r="D29" i="1"/>
  <c r="E29" i="1"/>
  <c r="F29" i="1"/>
  <c r="C30" i="1"/>
  <c r="D30" i="1"/>
  <c r="E30" i="1"/>
  <c r="F30" i="1"/>
  <c r="C31" i="1"/>
  <c r="D31" i="1"/>
  <c r="E31" i="1"/>
  <c r="F31" i="1"/>
  <c r="C32" i="1"/>
  <c r="D32" i="1"/>
  <c r="E32" i="1"/>
  <c r="F32" i="1"/>
  <c r="C33" i="1"/>
  <c r="D33" i="1"/>
  <c r="E33" i="1"/>
  <c r="F33" i="1"/>
  <c r="C34" i="1"/>
  <c r="D34" i="1"/>
  <c r="E34" i="1"/>
  <c r="F34" i="1"/>
  <c r="C35" i="1"/>
  <c r="D35" i="1"/>
  <c r="E35" i="1"/>
  <c r="F35" i="1"/>
  <c r="C36" i="1"/>
  <c r="D36" i="1"/>
  <c r="E36" i="1"/>
  <c r="F36" i="1"/>
  <c r="C37" i="1"/>
  <c r="D37" i="1"/>
  <c r="E37" i="1"/>
  <c r="F37" i="1"/>
  <c r="C38" i="1"/>
  <c r="D38" i="1"/>
  <c r="E38" i="1"/>
  <c r="F38" i="1"/>
  <c r="C39" i="1"/>
  <c r="D39" i="1"/>
  <c r="E39" i="1"/>
  <c r="F39" i="1"/>
  <c r="C40" i="1"/>
  <c r="D40" i="1"/>
  <c r="E40" i="1"/>
  <c r="F40" i="1"/>
  <c r="C41" i="1"/>
  <c r="D41" i="1"/>
  <c r="E41" i="1"/>
  <c r="F41" i="1"/>
  <c r="C42" i="1"/>
  <c r="D42" i="1"/>
  <c r="E42" i="1"/>
  <c r="F42" i="1"/>
  <c r="C43" i="1"/>
  <c r="D43" i="1"/>
  <c r="E43" i="1"/>
  <c r="F43" i="1"/>
  <c r="C44" i="1"/>
  <c r="D44" i="1"/>
  <c r="E44" i="1"/>
  <c r="F44" i="1"/>
  <c r="C45" i="1"/>
  <c r="D45" i="1"/>
  <c r="E45" i="1"/>
  <c r="F45" i="1"/>
  <c r="C46" i="1"/>
  <c r="D46" i="1"/>
  <c r="E46" i="1"/>
  <c r="F46" i="1"/>
  <c r="C47" i="1"/>
  <c r="D47" i="1"/>
  <c r="E47" i="1"/>
  <c r="F47" i="1"/>
  <c r="C48" i="1"/>
  <c r="D48" i="1"/>
  <c r="E48" i="1"/>
  <c r="F48" i="1"/>
  <c r="C49" i="1"/>
  <c r="D49" i="1"/>
  <c r="E49" i="1"/>
  <c r="F49" i="1"/>
  <c r="C50" i="1"/>
  <c r="D50" i="1"/>
  <c r="E50" i="1"/>
  <c r="F50" i="1"/>
  <c r="C51" i="1"/>
  <c r="D51" i="1"/>
  <c r="E51" i="1"/>
  <c r="F51" i="1"/>
  <c r="C52" i="1"/>
  <c r="D52" i="1"/>
  <c r="E52" i="1"/>
  <c r="F52" i="1"/>
  <c r="C53" i="1"/>
  <c r="D53" i="1"/>
  <c r="E53" i="1"/>
  <c r="F53" i="1"/>
  <c r="C54" i="1"/>
  <c r="D54" i="1"/>
  <c r="E54" i="1"/>
  <c r="F54" i="1"/>
  <c r="C55" i="1"/>
  <c r="D55" i="1"/>
  <c r="E55" i="1"/>
  <c r="F55" i="1"/>
  <c r="C56" i="1"/>
  <c r="D56" i="1"/>
  <c r="E56" i="1"/>
  <c r="F56" i="1"/>
  <c r="C57" i="1"/>
  <c r="D57" i="1"/>
  <c r="E57" i="1"/>
  <c r="F57" i="1"/>
  <c r="C58" i="1"/>
  <c r="D58" i="1"/>
  <c r="E58" i="1"/>
  <c r="F58" i="1"/>
  <c r="C59" i="1"/>
  <c r="D59" i="1"/>
  <c r="E59" i="1"/>
  <c r="F59" i="1"/>
  <c r="C60" i="1"/>
  <c r="D60" i="1"/>
  <c r="E60" i="1"/>
  <c r="F60" i="1"/>
  <c r="C61" i="1"/>
  <c r="D61" i="1"/>
  <c r="E61" i="1"/>
  <c r="F61" i="1"/>
  <c r="C62" i="1"/>
  <c r="D62" i="1"/>
  <c r="E62" i="1"/>
  <c r="F62" i="1"/>
  <c r="C63" i="1"/>
  <c r="D63" i="1"/>
  <c r="E63" i="1"/>
  <c r="F63" i="1"/>
  <c r="F64" i="1"/>
  <c r="F65" i="1"/>
  <c r="F66" i="1"/>
  <c r="F67" i="1"/>
  <c r="F68" i="1"/>
  <c r="F69" i="1"/>
  <c r="F70" i="1"/>
  <c r="F71" i="1"/>
  <c r="F72" i="1"/>
  <c r="F73" i="1"/>
  <c r="F74" i="1"/>
  <c r="C75" i="1"/>
  <c r="D75" i="1"/>
  <c r="E75" i="1"/>
  <c r="F75" i="1"/>
  <c r="C76" i="1"/>
  <c r="D76" i="1"/>
  <c r="E76" i="1"/>
  <c r="F76" i="1"/>
  <c r="C77" i="1"/>
  <c r="D77" i="1"/>
  <c r="E77" i="1"/>
  <c r="F77" i="1"/>
  <c r="C78" i="1"/>
  <c r="D78" i="1"/>
  <c r="E78" i="1"/>
  <c r="F78" i="1"/>
  <c r="C79" i="1"/>
  <c r="D79" i="1"/>
  <c r="E79" i="1"/>
  <c r="F79" i="1"/>
  <c r="C80" i="1"/>
  <c r="D80" i="1"/>
  <c r="E80" i="1"/>
  <c r="F80" i="1"/>
  <c r="C81" i="1"/>
  <c r="D81" i="1"/>
  <c r="E81" i="1"/>
  <c r="F81" i="1"/>
  <c r="C82" i="1"/>
  <c r="D82" i="1"/>
  <c r="E82" i="1"/>
  <c r="F82" i="1"/>
  <c r="C83" i="1"/>
  <c r="D83" i="1"/>
  <c r="E83" i="1"/>
  <c r="F83" i="1"/>
  <c r="C84" i="1"/>
  <c r="D84" i="1"/>
  <c r="E84" i="1"/>
  <c r="F84" i="1"/>
  <c r="C85" i="1"/>
  <c r="D85" i="1"/>
  <c r="E85" i="1"/>
  <c r="F85" i="1"/>
  <c r="C86" i="1"/>
  <c r="D86" i="1"/>
  <c r="E86" i="1"/>
  <c r="F86" i="1"/>
  <c r="C87" i="1"/>
  <c r="D87" i="1"/>
  <c r="E87" i="1"/>
  <c r="F87" i="1"/>
  <c r="C88" i="1"/>
  <c r="D88" i="1"/>
  <c r="E88" i="1"/>
  <c r="F88" i="1"/>
  <c r="C89" i="1"/>
  <c r="D89" i="1"/>
  <c r="E89" i="1"/>
  <c r="F89" i="1"/>
  <c r="C90" i="1"/>
  <c r="D90" i="1"/>
  <c r="E90" i="1"/>
  <c r="F90" i="1"/>
  <c r="C91" i="1"/>
  <c r="D91" i="1"/>
  <c r="E91" i="1"/>
  <c r="F91" i="1"/>
  <c r="C92" i="1"/>
  <c r="D92" i="1"/>
  <c r="E92" i="1"/>
  <c r="F92" i="1"/>
  <c r="C93" i="1"/>
  <c r="D93" i="1"/>
  <c r="E93" i="1"/>
  <c r="F93" i="1"/>
  <c r="C94" i="1"/>
  <c r="D94" i="1"/>
  <c r="E94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C14" i="1"/>
  <c r="D14" i="1"/>
  <c r="E14" i="1"/>
  <c r="F14" i="1"/>
  <c r="I3" i="1"/>
  <c r="I4" i="1"/>
  <c r="C64" i="1"/>
  <c r="C65" i="1"/>
  <c r="C66" i="1"/>
  <c r="C67" i="1"/>
  <c r="C68" i="1"/>
  <c r="C69" i="1"/>
  <c r="C70" i="1"/>
  <c r="C71" i="1"/>
  <c r="C72" i="1"/>
  <c r="C73" i="1"/>
  <c r="C7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95" i="1"/>
  <c r="E95" i="1"/>
  <c r="D96" i="1"/>
  <c r="E96" i="1"/>
  <c r="D97" i="1"/>
  <c r="E97" i="1"/>
  <c r="D98" i="1"/>
  <c r="E98" i="1"/>
  <c r="D99" i="1"/>
  <c r="E99" i="1"/>
  <c r="D100" i="1"/>
  <c r="E100" i="1"/>
  <c r="D101" i="1"/>
  <c r="E101" i="1"/>
  <c r="D102" i="1"/>
  <c r="E102" i="1"/>
  <c r="D103" i="1"/>
  <c r="E103" i="1"/>
  <c r="D104" i="1"/>
  <c r="E104" i="1"/>
  <c r="D105" i="1"/>
  <c r="E105" i="1"/>
  <c r="D106" i="1"/>
  <c r="E106" i="1"/>
  <c r="D107" i="1"/>
  <c r="E107" i="1"/>
  <c r="D108" i="1"/>
  <c r="E108" i="1"/>
  <c r="D109" i="1"/>
  <c r="E109" i="1"/>
  <c r="D110" i="1"/>
  <c r="E110" i="1"/>
  <c r="D111" i="1"/>
  <c r="E111" i="1"/>
  <c r="D112" i="1"/>
  <c r="E112" i="1"/>
  <c r="D113" i="1"/>
  <c r="E113" i="1"/>
  <c r="I5" i="1"/>
  <c r="I2" i="1"/>
  <c r="K1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F114" i="7"/>
  <c r="I114" i="7"/>
  <c r="H114" i="7"/>
  <c r="F113" i="7"/>
  <c r="I113" i="7"/>
  <c r="H113" i="7"/>
  <c r="F112" i="7"/>
  <c r="I112" i="7"/>
  <c r="H112" i="7"/>
  <c r="F111" i="7"/>
  <c r="I111" i="7"/>
  <c r="H111" i="7"/>
  <c r="F110" i="7"/>
  <c r="I110" i="7"/>
  <c r="H110" i="7"/>
  <c r="F109" i="7"/>
  <c r="I109" i="7"/>
  <c r="H109" i="7"/>
  <c r="F108" i="7"/>
  <c r="I108" i="7"/>
  <c r="H108" i="7"/>
  <c r="F107" i="7"/>
  <c r="I107" i="7"/>
  <c r="H107" i="7"/>
  <c r="F106" i="7"/>
  <c r="I106" i="7"/>
  <c r="H106" i="7"/>
  <c r="F105" i="7"/>
  <c r="I105" i="7"/>
  <c r="H105" i="7"/>
  <c r="F104" i="7"/>
  <c r="I104" i="7"/>
  <c r="H104" i="7"/>
  <c r="F103" i="7"/>
  <c r="I103" i="7"/>
  <c r="H103" i="7"/>
  <c r="F102" i="7"/>
  <c r="I102" i="7"/>
  <c r="H102" i="7"/>
  <c r="F101" i="7"/>
  <c r="I101" i="7"/>
  <c r="H101" i="7"/>
  <c r="F100" i="7"/>
  <c r="I100" i="7"/>
  <c r="H100" i="7"/>
  <c r="F99" i="7"/>
  <c r="I99" i="7"/>
  <c r="H99" i="7"/>
  <c r="F98" i="7"/>
  <c r="I98" i="7"/>
  <c r="H98" i="7"/>
  <c r="F97" i="7"/>
  <c r="I97" i="7"/>
  <c r="H97" i="7"/>
  <c r="F96" i="7"/>
  <c r="I96" i="7"/>
  <c r="H96" i="7"/>
  <c r="F95" i="7"/>
  <c r="I95" i="7"/>
  <c r="H95" i="7"/>
  <c r="F94" i="7"/>
  <c r="I94" i="7"/>
  <c r="H94" i="7"/>
  <c r="F93" i="7"/>
  <c r="I93" i="7"/>
  <c r="H93" i="7"/>
  <c r="F92" i="7"/>
  <c r="I92" i="7"/>
  <c r="H92" i="7"/>
  <c r="F91" i="7"/>
  <c r="I91" i="7"/>
  <c r="H91" i="7"/>
  <c r="F90" i="7"/>
  <c r="I90" i="7"/>
  <c r="H90" i="7"/>
  <c r="F89" i="7"/>
  <c r="I89" i="7"/>
  <c r="H89" i="7"/>
  <c r="F88" i="7"/>
  <c r="I88" i="7"/>
  <c r="H88" i="7"/>
  <c r="F87" i="7"/>
  <c r="I87" i="7"/>
  <c r="H87" i="7"/>
  <c r="F86" i="7"/>
  <c r="I86" i="7"/>
  <c r="H86" i="7"/>
  <c r="F85" i="7"/>
  <c r="I85" i="7"/>
  <c r="H85" i="7"/>
  <c r="F84" i="7"/>
  <c r="I84" i="7"/>
  <c r="H84" i="7"/>
  <c r="F83" i="7"/>
  <c r="I83" i="7"/>
  <c r="H83" i="7"/>
  <c r="F82" i="7"/>
  <c r="I82" i="7"/>
  <c r="H82" i="7"/>
  <c r="F81" i="7"/>
  <c r="I81" i="7"/>
  <c r="H81" i="7"/>
  <c r="F80" i="7"/>
  <c r="I80" i="7"/>
  <c r="H80" i="7"/>
  <c r="F79" i="7"/>
  <c r="I79" i="7"/>
  <c r="H79" i="7"/>
  <c r="F78" i="7"/>
  <c r="I78" i="7"/>
  <c r="H78" i="7"/>
  <c r="F77" i="7"/>
  <c r="I77" i="7"/>
  <c r="H77" i="7"/>
  <c r="F76" i="7"/>
  <c r="I76" i="7"/>
  <c r="H76" i="7"/>
  <c r="F75" i="7"/>
  <c r="I75" i="7"/>
  <c r="H75" i="7"/>
  <c r="F74" i="7"/>
  <c r="I74" i="7"/>
  <c r="H74" i="7"/>
  <c r="F73" i="7"/>
  <c r="I73" i="7"/>
  <c r="H73" i="7"/>
  <c r="F72" i="7"/>
  <c r="I72" i="7"/>
  <c r="H72" i="7"/>
  <c r="F71" i="7"/>
  <c r="I71" i="7"/>
  <c r="H71" i="7"/>
  <c r="F70" i="7"/>
  <c r="I70" i="7"/>
  <c r="H70" i="7"/>
  <c r="F69" i="7"/>
  <c r="I69" i="7"/>
  <c r="H69" i="7"/>
  <c r="F68" i="7"/>
  <c r="I68" i="7"/>
  <c r="H68" i="7"/>
  <c r="F67" i="7"/>
  <c r="I67" i="7"/>
  <c r="H67" i="7"/>
  <c r="F66" i="7"/>
  <c r="I66" i="7"/>
  <c r="H66" i="7"/>
  <c r="F65" i="7"/>
  <c r="I65" i="7"/>
  <c r="H65" i="7"/>
  <c r="F64" i="7"/>
  <c r="I64" i="7"/>
  <c r="H64" i="7"/>
  <c r="F63" i="7"/>
  <c r="I63" i="7"/>
  <c r="H63" i="7"/>
  <c r="F62" i="7"/>
  <c r="I62" i="7"/>
  <c r="H62" i="7"/>
  <c r="F61" i="7"/>
  <c r="I61" i="7"/>
  <c r="H61" i="7"/>
  <c r="F60" i="7"/>
  <c r="I60" i="7"/>
  <c r="H60" i="7"/>
  <c r="F59" i="7"/>
  <c r="I59" i="7"/>
  <c r="H59" i="7"/>
  <c r="F58" i="7"/>
  <c r="I58" i="7"/>
  <c r="H58" i="7"/>
  <c r="F57" i="7"/>
  <c r="I57" i="7"/>
  <c r="H57" i="7"/>
  <c r="F56" i="7"/>
  <c r="I56" i="7"/>
  <c r="H56" i="7"/>
  <c r="F55" i="7"/>
  <c r="I55" i="7"/>
  <c r="H55" i="7"/>
  <c r="F54" i="7"/>
  <c r="I54" i="7"/>
  <c r="H54" i="7"/>
  <c r="F53" i="7"/>
  <c r="I53" i="7"/>
  <c r="H53" i="7"/>
  <c r="F52" i="7"/>
  <c r="I52" i="7"/>
  <c r="H52" i="7"/>
  <c r="F51" i="7"/>
  <c r="I51" i="7"/>
  <c r="H51" i="7"/>
  <c r="F50" i="7"/>
  <c r="I50" i="7"/>
  <c r="H50" i="7"/>
  <c r="F49" i="7"/>
  <c r="I49" i="7"/>
  <c r="H49" i="7"/>
  <c r="F48" i="7"/>
  <c r="I48" i="7"/>
  <c r="H48" i="7"/>
  <c r="F47" i="7"/>
  <c r="I47" i="7"/>
  <c r="H47" i="7"/>
  <c r="F46" i="7"/>
  <c r="I46" i="7"/>
  <c r="H46" i="7"/>
  <c r="F45" i="7"/>
  <c r="I45" i="7"/>
  <c r="H45" i="7"/>
  <c r="F44" i="7"/>
  <c r="I44" i="7"/>
  <c r="H44" i="7"/>
  <c r="F43" i="7"/>
  <c r="I43" i="7"/>
  <c r="H43" i="7"/>
  <c r="F42" i="7"/>
  <c r="I42" i="7"/>
  <c r="H42" i="7"/>
  <c r="F41" i="7"/>
  <c r="I41" i="7"/>
  <c r="H41" i="7"/>
  <c r="F40" i="7"/>
  <c r="I40" i="7"/>
  <c r="H40" i="7"/>
  <c r="F39" i="7"/>
  <c r="I39" i="7"/>
  <c r="H39" i="7"/>
  <c r="F38" i="7"/>
  <c r="I38" i="7"/>
  <c r="H38" i="7"/>
  <c r="F37" i="7"/>
  <c r="I37" i="7"/>
  <c r="H37" i="7"/>
  <c r="F36" i="7"/>
  <c r="I36" i="7"/>
  <c r="H36" i="7"/>
  <c r="F35" i="7"/>
  <c r="I35" i="7"/>
  <c r="H35" i="7"/>
  <c r="F34" i="7"/>
  <c r="I34" i="7"/>
  <c r="H34" i="7"/>
  <c r="F33" i="7"/>
  <c r="I33" i="7"/>
  <c r="H33" i="7"/>
  <c r="F32" i="7"/>
  <c r="I32" i="7"/>
  <c r="H32" i="7"/>
  <c r="F31" i="7"/>
  <c r="I31" i="7"/>
  <c r="H31" i="7"/>
  <c r="F30" i="7"/>
  <c r="I30" i="7"/>
  <c r="H30" i="7"/>
  <c r="F29" i="7"/>
  <c r="I29" i="7"/>
  <c r="H29" i="7"/>
  <c r="F28" i="7"/>
  <c r="I28" i="7"/>
  <c r="H28" i="7"/>
  <c r="F27" i="7"/>
  <c r="I27" i="7"/>
  <c r="H27" i="7"/>
  <c r="F26" i="7"/>
  <c r="I26" i="7"/>
  <c r="H26" i="7"/>
  <c r="F25" i="7"/>
  <c r="I25" i="7"/>
  <c r="H25" i="7"/>
  <c r="F24" i="7"/>
  <c r="I24" i="7"/>
  <c r="H24" i="7"/>
  <c r="F23" i="7"/>
  <c r="I23" i="7"/>
  <c r="H23" i="7"/>
  <c r="F22" i="7"/>
  <c r="I22" i="7"/>
  <c r="H22" i="7"/>
  <c r="F21" i="7"/>
  <c r="I21" i="7"/>
  <c r="H21" i="7"/>
  <c r="F20" i="7"/>
  <c r="I20" i="7"/>
  <c r="H20" i="7"/>
  <c r="F19" i="7"/>
  <c r="I19" i="7"/>
  <c r="H19" i="7"/>
  <c r="F18" i="7"/>
  <c r="I18" i="7"/>
  <c r="H18" i="7"/>
  <c r="F17" i="7"/>
  <c r="I17" i="7"/>
  <c r="H17" i="7"/>
  <c r="F16" i="7"/>
  <c r="I16" i="7"/>
  <c r="H16" i="7"/>
  <c r="F15" i="7"/>
  <c r="I15" i="7"/>
  <c r="H15" i="7"/>
  <c r="G15" i="7"/>
</calcChain>
</file>

<file path=xl/sharedStrings.xml><?xml version="1.0" encoding="utf-8"?>
<sst xmlns="http://schemas.openxmlformats.org/spreadsheetml/2006/main" count="295" uniqueCount="144">
  <si>
    <t>Motor</t>
  </si>
  <si>
    <t>J</t>
  </si>
  <si>
    <t>kg m2</t>
  </si>
  <si>
    <t>V</t>
  </si>
  <si>
    <t>fN</t>
  </si>
  <si>
    <t>Nenndrehzahl</t>
  </si>
  <si>
    <t>Nennstrom</t>
  </si>
  <si>
    <t>IN</t>
  </si>
  <si>
    <t>A</t>
  </si>
  <si>
    <t>Nennleistung</t>
  </si>
  <si>
    <t>PN</t>
  </si>
  <si>
    <t>W</t>
  </si>
  <si>
    <t>Nennspannung</t>
  </si>
  <si>
    <t>UN</t>
  </si>
  <si>
    <t>UindN</t>
  </si>
  <si>
    <t>Trägheitsmoment</t>
  </si>
  <si>
    <t xml:space="preserve">Modell </t>
  </si>
  <si>
    <t>Index k</t>
  </si>
  <si>
    <t>Sollwert</t>
  </si>
  <si>
    <t>Ankerspannung</t>
  </si>
  <si>
    <t>U1</t>
  </si>
  <si>
    <t>Drehzahl f</t>
  </si>
  <si>
    <t>ML/MN</t>
  </si>
  <si>
    <t>I</t>
  </si>
  <si>
    <t>Uind</t>
  </si>
  <si>
    <t>abgeleitete Größen:</t>
  </si>
  <si>
    <t>rpm</t>
  </si>
  <si>
    <t>Drehmoment</t>
  </si>
  <si>
    <t>MN</t>
  </si>
  <si>
    <t>Ankerwiderstand</t>
  </si>
  <si>
    <t>R</t>
  </si>
  <si>
    <t>Uind Nenn</t>
  </si>
  <si>
    <t>Nm</t>
  </si>
  <si>
    <t>Ohm</t>
  </si>
  <si>
    <t>s</t>
  </si>
  <si>
    <t>1/s</t>
  </si>
  <si>
    <t>ohne Trägheitsmoment des Rotors</t>
  </si>
  <si>
    <t>1/Vs</t>
  </si>
  <si>
    <t>Drehzahl</t>
  </si>
  <si>
    <t>f/fN</t>
  </si>
  <si>
    <t>Leerlaufdrehzahl</t>
  </si>
  <si>
    <t>f0</t>
  </si>
  <si>
    <t>k = w0/UN= wN/UindN</t>
  </si>
  <si>
    <t>k2=k*R*IN/MN</t>
  </si>
  <si>
    <t>1/VAs2</t>
  </si>
  <si>
    <t>mit Trägheitsmoment des Rotors</t>
  </si>
  <si>
    <t>k3=k2*J/dt</t>
  </si>
  <si>
    <t>k4=1+k3</t>
  </si>
  <si>
    <t>Hilfsgrößen</t>
  </si>
  <si>
    <t>a=k/k4</t>
  </si>
  <si>
    <t>b=k2/k4</t>
  </si>
  <si>
    <t>c=k3/k4</t>
  </si>
  <si>
    <t>Einheit</t>
  </si>
  <si>
    <t>Wert</t>
  </si>
  <si>
    <t>w(k) = a * U1 - b * ML + c * w(k-1)</t>
  </si>
  <si>
    <t>w(k)</t>
  </si>
  <si>
    <t>f(k) [rpm]</t>
  </si>
  <si>
    <t>f(k)/fN</t>
  </si>
  <si>
    <t>(2 Messpunkte pro Umdrehung bei fN)</t>
  </si>
  <si>
    <t>Startbedingung: Stillstand</t>
  </si>
  <si>
    <t>U1(k)</t>
  </si>
  <si>
    <t>P</t>
  </si>
  <si>
    <t>PI</t>
  </si>
  <si>
    <t>PID</t>
  </si>
  <si>
    <t>e(k)</t>
  </si>
  <si>
    <t>Reglerparameter:</t>
  </si>
  <si>
    <t>Wirkungsweise</t>
  </si>
  <si>
    <t>Regler: Stellgröße U1(k) = y(k) + UN</t>
  </si>
  <si>
    <t>Sum (e(k))</t>
  </si>
  <si>
    <t>2 Messpunkte pro Umdrehung bei fN</t>
  </si>
  <si>
    <t>UN/dt</t>
  </si>
  <si>
    <t>Ki*dt</t>
  </si>
  <si>
    <t>m(k) = KP * e(k)</t>
  </si>
  <si>
    <t>m(k) = Ki * dt * Summe (e(k) )</t>
  </si>
  <si>
    <t>Trend e'(k)=</t>
  </si>
  <si>
    <t>e(k)-e(k-1)</t>
  </si>
  <si>
    <t>UN*dt</t>
  </si>
  <si>
    <t>Kd</t>
  </si>
  <si>
    <t>Kp</t>
  </si>
  <si>
    <t>Ki</t>
  </si>
  <si>
    <t>Kd/dt</t>
  </si>
  <si>
    <t>m(k) = (Kd / Δt) * (e(k)-e(k-1))</t>
  </si>
  <si>
    <t>L=</t>
  </si>
  <si>
    <t>mH</t>
  </si>
  <si>
    <t xml:space="preserve">ẋ2(t) = (kM/J) * x1(t) </t>
  </si>
  <si>
    <t>a21=kM/J</t>
  </si>
  <si>
    <t>a22=0</t>
  </si>
  <si>
    <t>b1=1/L</t>
  </si>
  <si>
    <t>b2=0</t>
  </si>
  <si>
    <t>R=</t>
  </si>
  <si>
    <t>kM=</t>
  </si>
  <si>
    <t>k=</t>
  </si>
  <si>
    <t>V/A</t>
  </si>
  <si>
    <t>Vs/A</t>
  </si>
  <si>
    <t>Vs</t>
  </si>
  <si>
    <t>zusätzlioche Kenngröße: Induktivität der Ankerwicklung</t>
  </si>
  <si>
    <t>J=</t>
  </si>
  <si>
    <t>a11=</t>
  </si>
  <si>
    <t>a12=</t>
  </si>
  <si>
    <t>a21=</t>
  </si>
  <si>
    <t>a22=</t>
  </si>
  <si>
    <t>b1=</t>
  </si>
  <si>
    <t>b2=</t>
  </si>
  <si>
    <t>A/Vs</t>
  </si>
  <si>
    <t>1/As</t>
  </si>
  <si>
    <t>1/As2</t>
  </si>
  <si>
    <t>u(k)  [V]</t>
  </si>
  <si>
    <t>Zeitdiskret:</t>
  </si>
  <si>
    <t>ẋ1(t) -&gt;</t>
  </si>
  <si>
    <t>ẋ2(t) -&gt;</t>
  </si>
  <si>
    <t>Zeitintervall Δt</t>
  </si>
  <si>
    <t>(x1(k) - x1(k-1)) / Δt</t>
  </si>
  <si>
    <t>(x2(k) - x2(k-1)) / Δt</t>
  </si>
  <si>
    <t>x1(k)  [A]</t>
  </si>
  <si>
    <t>x2(k)  [Hz]</t>
  </si>
  <si>
    <t xml:space="preserve">f(k)=x2(k)/2π </t>
  </si>
  <si>
    <t>2π=</t>
  </si>
  <si>
    <t>x1(i) aussortieren</t>
  </si>
  <si>
    <t>Vorgabe: Stillstand</t>
  </si>
  <si>
    <t>a'12=</t>
  </si>
  <si>
    <t>a'21=</t>
  </si>
  <si>
    <t>a'22=</t>
  </si>
  <si>
    <t>b'1=</t>
  </si>
  <si>
    <t>b'2=</t>
  </si>
  <si>
    <t>a'11=a11 * Δt</t>
  </si>
  <si>
    <t>As</t>
  </si>
  <si>
    <t>A/V</t>
  </si>
  <si>
    <t>x2(i) = a'21 x1(i) + x2(i-1)</t>
  </si>
  <si>
    <t>x1(i)= (a'12 x2(i-1) + b'1 u(i) + x1(i-1)) / c</t>
  </si>
  <si>
    <t>c=1-a'11 - a'11*a'21 =</t>
  </si>
  <si>
    <t>u(k)/uN</t>
  </si>
  <si>
    <t>x1(k)/IN</t>
  </si>
  <si>
    <t>x2(k)/fN</t>
  </si>
  <si>
    <t>ẋ1(t) = -(R/L) * x1(t) - (1/k) * x2(t) + (1/L) * u(t)</t>
  </si>
  <si>
    <t>a11=-R/L</t>
  </si>
  <si>
    <t>a12=-1/kL</t>
  </si>
  <si>
    <t>Regler</t>
  </si>
  <si>
    <t>k1=</t>
  </si>
  <si>
    <t>k2=</t>
  </si>
  <si>
    <t>uR(k)</t>
  </si>
  <si>
    <t>u(k) [V]</t>
  </si>
  <si>
    <t>k1*x1(k-1)</t>
  </si>
  <si>
    <t>k2*x2(k-1)</t>
  </si>
  <si>
    <t>u(k) - uR(k)  [V]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</si>
</sst>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8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24">
    <xf numFmtId="0" fontId="0" fillId="0" borderId="0" xfId="0"/>
    <xf numFmtId="11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11" fontId="0" fillId="0" borderId="7" xfId="0" applyNumberFormat="1" applyBorder="1"/>
    <xf numFmtId="0" fontId="0" fillId="0" borderId="8" xfId="0" applyBorder="1"/>
    <xf numFmtId="11" fontId="0" fillId="0" borderId="3" xfId="0" applyNumberFormat="1" applyBorder="1"/>
    <xf numFmtId="0" fontId="0" fillId="0" borderId="0" xfId="0" applyFill="1" applyBorder="1"/>
    <xf numFmtId="164" fontId="0" fillId="0" borderId="0" xfId="0" applyNumberFormat="1" applyBorder="1"/>
    <xf numFmtId="164" fontId="0" fillId="0" borderId="7" xfId="0" applyNumberFormat="1" applyBorder="1"/>
    <xf numFmtId="2" fontId="0" fillId="0" borderId="0" xfId="0" applyNumberFormat="1" applyBorder="1"/>
    <xf numFmtId="2" fontId="0" fillId="0" borderId="7" xfId="0" applyNumberFormat="1" applyBorder="1"/>
    <xf numFmtId="0" fontId="0" fillId="0" borderId="9" xfId="0" applyBorder="1"/>
    <xf numFmtId="0" fontId="0" fillId="0" borderId="10" xfId="0" applyBorder="1"/>
    <xf numFmtId="11" fontId="0" fillId="0" borderId="11" xfId="0" applyNumberFormat="1" applyBorder="1"/>
    <xf numFmtId="0" fontId="0" fillId="0" borderId="1" xfId="0" applyFill="1" applyBorder="1"/>
    <xf numFmtId="2" fontId="0" fillId="0" borderId="2" xfId="0" applyNumberFormat="1" applyBorder="1"/>
    <xf numFmtId="0" fontId="0" fillId="0" borderId="6" xfId="0" applyFill="1" applyBorder="1"/>
    <xf numFmtId="0" fontId="0" fillId="2" borderId="10" xfId="0" applyFill="1" applyBorder="1"/>
    <xf numFmtId="11" fontId="0" fillId="0" borderId="10" xfId="0" applyNumberFormat="1" applyBorder="1"/>
    <xf numFmtId="0" fontId="0" fillId="0" borderId="11" xfId="0" applyBorder="1"/>
    <xf numFmtId="0" fontId="0" fillId="0" borderId="2" xfId="0" applyFill="1" applyBorder="1"/>
    <xf numFmtId="0" fontId="0" fillId="0" borderId="7" xfId="0" applyFill="1" applyBorder="1"/>
    <xf numFmtId="0" fontId="0" fillId="0" borderId="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1" fontId="0" fillId="0" borderId="0" xfId="0" applyNumberFormat="1" applyBorder="1"/>
    <xf numFmtId="2" fontId="0" fillId="0" borderId="5" xfId="0" applyNumberFormat="1" applyBorder="1"/>
    <xf numFmtId="2" fontId="0" fillId="0" borderId="4" xfId="0" applyNumberFormat="1" applyBorder="1"/>
    <xf numFmtId="1" fontId="0" fillId="0" borderId="7" xfId="0" applyNumberFormat="1" applyBorder="1"/>
    <xf numFmtId="2" fontId="0" fillId="0" borderId="8" xfId="0" applyNumberFormat="1" applyBorder="1"/>
    <xf numFmtId="0" fontId="0" fillId="2" borderId="9" xfId="0" applyFill="1" applyBorder="1"/>
    <xf numFmtId="1" fontId="0" fillId="0" borderId="10" xfId="0" applyNumberFormat="1" applyBorder="1"/>
    <xf numFmtId="2" fontId="0" fillId="0" borderId="11" xfId="0" applyNumberFormat="1" applyBorder="1"/>
    <xf numFmtId="0" fontId="0" fillId="2" borderId="11" xfId="0" applyFill="1" applyBorder="1"/>
    <xf numFmtId="0" fontId="0" fillId="0" borderId="0" xfId="0" applyBorder="1" applyAlignment="1">
      <alignment horizontal="center" vertical="top"/>
    </xf>
    <xf numFmtId="0" fontId="0" fillId="2" borderId="0" xfId="0" applyFill="1" applyBorder="1"/>
    <xf numFmtId="0" fontId="0" fillId="0" borderId="9" xfId="0" applyFill="1" applyBorder="1"/>
    <xf numFmtId="0" fontId="3" fillId="0" borderId="0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0" fontId="0" fillId="3" borderId="2" xfId="0" applyFill="1" applyBorder="1"/>
    <xf numFmtId="0" fontId="0" fillId="4" borderId="1" xfId="0" applyFill="1" applyBorder="1" applyAlignment="1">
      <alignment horizontal="center" vertical="top"/>
    </xf>
    <xf numFmtId="0" fontId="0" fillId="2" borderId="12" xfId="0" applyFill="1" applyBorder="1"/>
    <xf numFmtId="0" fontId="3" fillId="0" borderId="2" xfId="0" applyFont="1" applyBorder="1" applyAlignment="1">
      <alignment horizontal="center" vertical="top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/>
    </xf>
    <xf numFmtId="2" fontId="0" fillId="0" borderId="0" xfId="0" applyNumberFormat="1"/>
    <xf numFmtId="0" fontId="0" fillId="0" borderId="4" xfId="0" applyFill="1" applyBorder="1"/>
    <xf numFmtId="0" fontId="0" fillId="0" borderId="3" xfId="0" applyFill="1" applyBorder="1"/>
    <xf numFmtId="0" fontId="0" fillId="0" borderId="8" xfId="0" applyFill="1" applyBorder="1"/>
    <xf numFmtId="0" fontId="3" fillId="0" borderId="1" xfId="0" applyFont="1" applyBorder="1"/>
    <xf numFmtId="164" fontId="0" fillId="0" borderId="0" xfId="0" applyNumberFormat="1"/>
    <xf numFmtId="165" fontId="0" fillId="0" borderId="0" xfId="0" applyNumberForma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9" xfId="0" applyFill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4" xfId="0" applyFill="1" applyBorder="1" applyAlignment="1">
      <alignment horizontal="left"/>
    </xf>
    <xf numFmtId="0" fontId="0" fillId="2" borderId="15" xfId="0" applyFill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6" fontId="0" fillId="0" borderId="0" xfId="0" applyNumberForma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13" xfId="0" applyFill="1" applyBorder="1"/>
    <xf numFmtId="0" fontId="0" fillId="0" borderId="14" xfId="0" applyBorder="1"/>
    <xf numFmtId="2" fontId="0" fillId="0" borderId="15" xfId="0" applyNumberFormat="1" applyBorder="1"/>
    <xf numFmtId="2" fontId="0" fillId="0" borderId="0" xfId="0" applyNumberFormat="1" applyAlignment="1">
      <alignment horizontal="center"/>
    </xf>
    <xf numFmtId="0" fontId="0" fillId="5" borderId="0" xfId="0" applyFill="1" applyAlignment="1">
      <alignment horizontal="center"/>
    </xf>
    <xf numFmtId="0" fontId="0" fillId="5" borderId="2" xfId="0" applyFill="1" applyBorder="1"/>
    <xf numFmtId="0" fontId="0" fillId="5" borderId="3" xfId="0" applyFill="1" applyBorder="1"/>
    <xf numFmtId="0" fontId="0" fillId="5" borderId="0" xfId="0" applyFill="1" applyBorder="1"/>
    <xf numFmtId="0" fontId="0" fillId="5" borderId="5" xfId="0" applyFill="1" applyBorder="1"/>
    <xf numFmtId="0" fontId="0" fillId="5" borderId="7" xfId="0" applyFill="1" applyBorder="1"/>
    <xf numFmtId="0" fontId="0" fillId="5" borderId="8" xfId="0" applyFill="1" applyBorder="1"/>
    <xf numFmtId="0" fontId="0" fillId="0" borderId="4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2" borderId="14" xfId="0" applyFill="1" applyBorder="1"/>
    <xf numFmtId="0" fontId="0" fillId="2" borderId="15" xfId="0" applyFill="1" applyBorder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6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9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1" xfId="0" applyBorder="1" applyAlignment="1">
      <alignment horizontal="center" vertical="top"/>
    </xf>
  </cellXfs>
  <cellStyles count="485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Besuchter Link" xfId="168" builtinId="9" hidden="1"/>
    <cellStyle name="Besuchter Link" xfId="170" builtinId="9" hidden="1"/>
    <cellStyle name="Besuchter Link" xfId="172" builtinId="9" hidden="1"/>
    <cellStyle name="Besuchter Link" xfId="174" builtinId="9" hidden="1"/>
    <cellStyle name="Besuchter Link" xfId="176" builtinId="9" hidden="1"/>
    <cellStyle name="Besuchter Link" xfId="178" builtinId="9" hidden="1"/>
    <cellStyle name="Besuchter Link" xfId="180" builtinId="9" hidden="1"/>
    <cellStyle name="Besuchter Link" xfId="182" builtinId="9" hidden="1"/>
    <cellStyle name="Besuchter Link" xfId="184" builtinId="9" hidden="1"/>
    <cellStyle name="Besuchter Link" xfId="186" builtinId="9" hidden="1"/>
    <cellStyle name="Besuchter Link" xfId="188" builtinId="9" hidden="1"/>
    <cellStyle name="Besuchter Link" xfId="190" builtinId="9" hidden="1"/>
    <cellStyle name="Besuchter Link" xfId="192" builtinId="9" hidden="1"/>
    <cellStyle name="Besuchter Link" xfId="194" builtinId="9" hidden="1"/>
    <cellStyle name="Besuchter Link" xfId="196" builtinId="9" hidden="1"/>
    <cellStyle name="Besuchter Link" xfId="198" builtinId="9" hidden="1"/>
    <cellStyle name="Besuchter Link" xfId="200" builtinId="9" hidden="1"/>
    <cellStyle name="Besuchter Link" xfId="202" builtinId="9" hidden="1"/>
    <cellStyle name="Besuchter Link" xfId="204" builtinId="9" hidden="1"/>
    <cellStyle name="Besuchter Link" xfId="206" builtinId="9" hidden="1"/>
    <cellStyle name="Besuchter Link" xfId="208" builtinId="9" hidden="1"/>
    <cellStyle name="Besuchter Link" xfId="210" builtinId="9" hidden="1"/>
    <cellStyle name="Besuchter Link" xfId="212" builtinId="9" hidden="1"/>
    <cellStyle name="Besuchter Link" xfId="214" builtinId="9" hidden="1"/>
    <cellStyle name="Besuchter Link" xfId="216" builtinId="9" hidden="1"/>
    <cellStyle name="Besuchter Link" xfId="218" builtinId="9" hidden="1"/>
    <cellStyle name="Besuchter Link" xfId="220" builtinId="9" hidden="1"/>
    <cellStyle name="Besuchter Link" xfId="222" builtinId="9" hidden="1"/>
    <cellStyle name="Besuchter Link" xfId="224" builtinId="9" hidden="1"/>
    <cellStyle name="Besuchter Link" xfId="226" builtinId="9" hidden="1"/>
    <cellStyle name="Besuchter Link" xfId="228" builtinId="9" hidden="1"/>
    <cellStyle name="Besuchter Link" xfId="230" builtinId="9" hidden="1"/>
    <cellStyle name="Besuchter Link" xfId="232" builtinId="9" hidden="1"/>
    <cellStyle name="Besuchter Link" xfId="234" builtinId="9" hidden="1"/>
    <cellStyle name="Besuchter Link" xfId="236" builtinId="9" hidden="1"/>
    <cellStyle name="Besuchter Link" xfId="238" builtinId="9" hidden="1"/>
    <cellStyle name="Besuchter Link" xfId="240" builtinId="9" hidden="1"/>
    <cellStyle name="Besuchter Link" xfId="242" builtinId="9" hidden="1"/>
    <cellStyle name="Besuchter Link" xfId="244" builtinId="9" hidden="1"/>
    <cellStyle name="Besuchter Link" xfId="246" builtinId="9" hidden="1"/>
    <cellStyle name="Besuchter Link" xfId="248" builtinId="9" hidden="1"/>
    <cellStyle name="Besuchter Link" xfId="250" builtinId="9" hidden="1"/>
    <cellStyle name="Besuchter Link" xfId="252" builtinId="9" hidden="1"/>
    <cellStyle name="Besuchter Link" xfId="254" builtinId="9" hidden="1"/>
    <cellStyle name="Besuchter Link" xfId="256" builtinId="9" hidden="1"/>
    <cellStyle name="Besuchter Link" xfId="258" builtinId="9" hidden="1"/>
    <cellStyle name="Besuchter Link" xfId="260" builtinId="9" hidden="1"/>
    <cellStyle name="Besuchter Link" xfId="262" builtinId="9" hidden="1"/>
    <cellStyle name="Besuchter Link" xfId="264" builtinId="9" hidden="1"/>
    <cellStyle name="Besuchter Link" xfId="266" builtinId="9" hidden="1"/>
    <cellStyle name="Besuchter Link" xfId="268" builtinId="9" hidden="1"/>
    <cellStyle name="Besuchter Link" xfId="270" builtinId="9" hidden="1"/>
    <cellStyle name="Besuchter Link" xfId="272" builtinId="9" hidden="1"/>
    <cellStyle name="Besuchter Link" xfId="274" builtinId="9" hidden="1"/>
    <cellStyle name="Besuchter Link" xfId="276" builtinId="9" hidden="1"/>
    <cellStyle name="Besuchter Link" xfId="278" builtinId="9" hidden="1"/>
    <cellStyle name="Besuchter Link" xfId="280" builtinId="9" hidden="1"/>
    <cellStyle name="Besuchter Link" xfId="282" builtinId="9" hidden="1"/>
    <cellStyle name="Besuchter Link" xfId="284" builtinId="9" hidden="1"/>
    <cellStyle name="Besuchter Link" xfId="286" builtinId="9" hidden="1"/>
    <cellStyle name="Besuchter Link" xfId="288" builtinId="9" hidden="1"/>
    <cellStyle name="Besuchter Link" xfId="290" builtinId="9" hidden="1"/>
    <cellStyle name="Besuchter Link" xfId="292" builtinId="9" hidden="1"/>
    <cellStyle name="Besuchter Link" xfId="294" builtinId="9" hidden="1"/>
    <cellStyle name="Besuchter Link" xfId="296" builtinId="9" hidden="1"/>
    <cellStyle name="Besuchter Link" xfId="298" builtinId="9" hidden="1"/>
    <cellStyle name="Besuchter Link" xfId="300" builtinId="9" hidden="1"/>
    <cellStyle name="Besuchter Link" xfId="302" builtinId="9" hidden="1"/>
    <cellStyle name="Besuchter Link" xfId="304" builtinId="9" hidden="1"/>
    <cellStyle name="Besuchter Link" xfId="306" builtinId="9" hidden="1"/>
    <cellStyle name="Besuchter Link" xfId="308" builtinId="9" hidden="1"/>
    <cellStyle name="Besuchter Link" xfId="310" builtinId="9" hidden="1"/>
    <cellStyle name="Besuchter Link" xfId="312" builtinId="9" hidden="1"/>
    <cellStyle name="Besuchter Link" xfId="314" builtinId="9" hidden="1"/>
    <cellStyle name="Besuchter Link" xfId="316" builtinId="9" hidden="1"/>
    <cellStyle name="Besuchter Link" xfId="318" builtinId="9" hidden="1"/>
    <cellStyle name="Besuchter Link" xfId="320" builtinId="9" hidden="1"/>
    <cellStyle name="Besuchter Link" xfId="322" builtinId="9" hidden="1"/>
    <cellStyle name="Besuchter Link" xfId="324" builtinId="9" hidden="1"/>
    <cellStyle name="Besuchter Link" xfId="326" builtinId="9" hidden="1"/>
    <cellStyle name="Besuchter Link" xfId="328" builtinId="9" hidden="1"/>
    <cellStyle name="Besuchter Link" xfId="330" builtinId="9" hidden="1"/>
    <cellStyle name="Besuchter Link" xfId="332" builtinId="9" hidden="1"/>
    <cellStyle name="Besuchter Link" xfId="334" builtinId="9" hidden="1"/>
    <cellStyle name="Besuchter Link" xfId="336" builtinId="9" hidden="1"/>
    <cellStyle name="Besuchter Link" xfId="338" builtinId="9" hidden="1"/>
    <cellStyle name="Besuchter Link" xfId="340" builtinId="9" hidden="1"/>
    <cellStyle name="Besuchter Link" xfId="342" builtinId="9" hidden="1"/>
    <cellStyle name="Besuchter Link" xfId="344" builtinId="9" hidden="1"/>
    <cellStyle name="Besuchter Link" xfId="346" builtinId="9" hidden="1"/>
    <cellStyle name="Besuchter Link" xfId="348" builtinId="9" hidden="1"/>
    <cellStyle name="Besuchter Link" xfId="350" builtinId="9" hidden="1"/>
    <cellStyle name="Besuchter Link" xfId="352" builtinId="9" hidden="1"/>
    <cellStyle name="Besuchter Link" xfId="354" builtinId="9" hidden="1"/>
    <cellStyle name="Besuchter Link" xfId="356" builtinId="9" hidden="1"/>
    <cellStyle name="Besuchter Link" xfId="358" builtinId="9" hidden="1"/>
    <cellStyle name="Besuchter Link" xfId="360" builtinId="9" hidden="1"/>
    <cellStyle name="Besuchter Link" xfId="362" builtinId="9" hidden="1"/>
    <cellStyle name="Besuchter Link" xfId="364" builtinId="9" hidden="1"/>
    <cellStyle name="Besuchter Link" xfId="366" builtinId="9" hidden="1"/>
    <cellStyle name="Besuchter Link" xfId="368" builtinId="9" hidden="1"/>
    <cellStyle name="Besuchter Link" xfId="370" builtinId="9" hidden="1"/>
    <cellStyle name="Besuchter Link" xfId="372" builtinId="9" hidden="1"/>
    <cellStyle name="Besuchter Link" xfId="374" builtinId="9" hidden="1"/>
    <cellStyle name="Besuchter Link" xfId="376" builtinId="9" hidden="1"/>
    <cellStyle name="Besuchter Link" xfId="378" builtinId="9" hidden="1"/>
    <cellStyle name="Besuchter Link" xfId="380" builtinId="9" hidden="1"/>
    <cellStyle name="Besuchter Link" xfId="382" builtinId="9" hidden="1"/>
    <cellStyle name="Besuchter Link" xfId="384" builtinId="9" hidden="1"/>
    <cellStyle name="Besuchter Link" xfId="386" builtinId="9" hidden="1"/>
    <cellStyle name="Besuchter Link" xfId="388" builtinId="9" hidden="1"/>
    <cellStyle name="Besuchter Link" xfId="390" builtinId="9" hidden="1"/>
    <cellStyle name="Besuchter Link" xfId="392" builtinId="9" hidden="1"/>
    <cellStyle name="Besuchter Link" xfId="394" builtinId="9" hidden="1"/>
    <cellStyle name="Besuchter Link" xfId="396" builtinId="9" hidden="1"/>
    <cellStyle name="Besuchter Link" xfId="398" builtinId="9" hidden="1"/>
    <cellStyle name="Besuchter Link" xfId="400" builtinId="9" hidden="1"/>
    <cellStyle name="Besuchter Link" xfId="402" builtinId="9" hidden="1"/>
    <cellStyle name="Besuchter Link" xfId="404" builtinId="9" hidden="1"/>
    <cellStyle name="Besuchter Link" xfId="406" builtinId="9" hidden="1"/>
    <cellStyle name="Besuchter Link" xfId="408" builtinId="9" hidden="1"/>
    <cellStyle name="Besuchter Link" xfId="410" builtinId="9" hidden="1"/>
    <cellStyle name="Besuchter Link" xfId="412" builtinId="9" hidden="1"/>
    <cellStyle name="Besuchter Link" xfId="414" builtinId="9" hidden="1"/>
    <cellStyle name="Besuchter Link" xfId="416" builtinId="9" hidden="1"/>
    <cellStyle name="Besuchter Link" xfId="418" builtinId="9" hidden="1"/>
    <cellStyle name="Besuchter Link" xfId="420" builtinId="9" hidden="1"/>
    <cellStyle name="Besuchter Link" xfId="422" builtinId="9" hidden="1"/>
    <cellStyle name="Besuchter Link" xfId="424" builtinId="9" hidden="1"/>
    <cellStyle name="Besuchter Link" xfId="426" builtinId="9" hidden="1"/>
    <cellStyle name="Besuchter Link" xfId="428" builtinId="9" hidden="1"/>
    <cellStyle name="Besuchter Link" xfId="430" builtinId="9" hidden="1"/>
    <cellStyle name="Besuchter Link" xfId="432" builtinId="9" hidden="1"/>
    <cellStyle name="Besuchter Link" xfId="434" builtinId="9" hidden="1"/>
    <cellStyle name="Besuchter Link" xfId="436" builtinId="9" hidden="1"/>
    <cellStyle name="Besuchter Link" xfId="438" builtinId="9" hidden="1"/>
    <cellStyle name="Besuchter Link" xfId="440" builtinId="9" hidden="1"/>
    <cellStyle name="Besuchter Link" xfId="442" builtinId="9" hidden="1"/>
    <cellStyle name="Besuchter Link" xfId="444" builtinId="9" hidden="1"/>
    <cellStyle name="Besuchter Link" xfId="446" builtinId="9" hidden="1"/>
    <cellStyle name="Besuchter Link" xfId="448" builtinId="9" hidden="1"/>
    <cellStyle name="Besuchter Link" xfId="450" builtinId="9" hidden="1"/>
    <cellStyle name="Besuchter Link" xfId="452" builtinId="9" hidden="1"/>
    <cellStyle name="Besuchter Link" xfId="454" builtinId="9" hidden="1"/>
    <cellStyle name="Besuchter Link" xfId="456" builtinId="9" hidden="1"/>
    <cellStyle name="Besuchter Link" xfId="458" builtinId="9" hidden="1"/>
    <cellStyle name="Besuchter Link" xfId="460" builtinId="9" hidden="1"/>
    <cellStyle name="Besuchter Link" xfId="462" builtinId="9" hidden="1"/>
    <cellStyle name="Besuchter Link" xfId="464" builtinId="9" hidden="1"/>
    <cellStyle name="Besuchter Link" xfId="466" builtinId="9" hidden="1"/>
    <cellStyle name="Besuchter Link" xfId="468" builtinId="9" hidden="1"/>
    <cellStyle name="Besuchter Link" xfId="470" builtinId="9" hidden="1"/>
    <cellStyle name="Besuchter Link" xfId="472" builtinId="9" hidden="1"/>
    <cellStyle name="Besuchter Link" xfId="474" builtinId="9" hidden="1"/>
    <cellStyle name="Besuchter Link" xfId="476" builtinId="9" hidden="1"/>
    <cellStyle name="Besuchter Link" xfId="478" builtinId="9" hidden="1"/>
    <cellStyle name="Besuchter Link" xfId="480" builtinId="9" hidden="1"/>
    <cellStyle name="Besuchter Link" xfId="482" builtinId="9" hidden="1"/>
    <cellStyle name="Besuchter Link" xfId="484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9" builtinId="8" hidden="1"/>
    <cellStyle name="Link" xfId="171" builtinId="8" hidden="1"/>
    <cellStyle name="Link" xfId="173" builtinId="8" hidden="1"/>
    <cellStyle name="Link" xfId="175" builtinId="8" hidden="1"/>
    <cellStyle name="Link" xfId="177" builtinId="8" hidden="1"/>
    <cellStyle name="Link" xfId="179" builtinId="8" hidden="1"/>
    <cellStyle name="Link" xfId="181" builtinId="8" hidden="1"/>
    <cellStyle name="Link" xfId="183" builtinId="8" hidden="1"/>
    <cellStyle name="Link" xfId="185" builtinId="8" hidden="1"/>
    <cellStyle name="Link" xfId="187" builtinId="8" hidden="1"/>
    <cellStyle name="Link" xfId="189" builtinId="8" hidden="1"/>
    <cellStyle name="Link" xfId="191" builtinId="8" hidden="1"/>
    <cellStyle name="Link" xfId="193" builtinId="8" hidden="1"/>
    <cellStyle name="Link" xfId="195" builtinId="8" hidden="1"/>
    <cellStyle name="Link" xfId="197" builtinId="8" hidden="1"/>
    <cellStyle name="Link" xfId="199" builtinId="8" hidden="1"/>
    <cellStyle name="Link" xfId="201" builtinId="8" hidden="1"/>
    <cellStyle name="Link" xfId="203" builtinId="8" hidden="1"/>
    <cellStyle name="Link" xfId="205" builtinId="8" hidden="1"/>
    <cellStyle name="Link" xfId="207" builtinId="8" hidden="1"/>
    <cellStyle name="Link" xfId="209" builtinId="8" hidden="1"/>
    <cellStyle name="Link" xfId="211" builtinId="8" hidden="1"/>
    <cellStyle name="Link" xfId="213" builtinId="8" hidden="1"/>
    <cellStyle name="Link" xfId="215" builtinId="8" hidden="1"/>
    <cellStyle name="Link" xfId="217" builtinId="8" hidden="1"/>
    <cellStyle name="Link" xfId="219" builtinId="8" hidden="1"/>
    <cellStyle name="Link" xfId="221" builtinId="8" hidden="1"/>
    <cellStyle name="Link" xfId="223" builtinId="8" hidden="1"/>
    <cellStyle name="Link" xfId="225" builtinId="8" hidden="1"/>
    <cellStyle name="Link" xfId="227" builtinId="8" hidden="1"/>
    <cellStyle name="Link" xfId="229" builtinId="8" hidden="1"/>
    <cellStyle name="Link" xfId="231" builtinId="8" hidden="1"/>
    <cellStyle name="Link" xfId="233" builtinId="8" hidden="1"/>
    <cellStyle name="Link" xfId="235" builtinId="8" hidden="1"/>
    <cellStyle name="Link" xfId="237" builtinId="8" hidden="1"/>
    <cellStyle name="Link" xfId="239" builtinId="8" hidden="1"/>
    <cellStyle name="Link" xfId="241" builtinId="8" hidden="1"/>
    <cellStyle name="Link" xfId="243" builtinId="8" hidden="1"/>
    <cellStyle name="Link" xfId="245" builtinId="8" hidden="1"/>
    <cellStyle name="Link" xfId="247" builtinId="8" hidden="1"/>
    <cellStyle name="Link" xfId="249" builtinId="8" hidden="1"/>
    <cellStyle name="Link" xfId="251" builtinId="8" hidden="1"/>
    <cellStyle name="Link" xfId="253" builtinId="8" hidden="1"/>
    <cellStyle name="Link" xfId="255" builtinId="8" hidden="1"/>
    <cellStyle name="Link" xfId="257" builtinId="8" hidden="1"/>
    <cellStyle name="Link" xfId="259" builtinId="8" hidden="1"/>
    <cellStyle name="Link" xfId="261" builtinId="8" hidden="1"/>
    <cellStyle name="Link" xfId="263" builtinId="8" hidden="1"/>
    <cellStyle name="Link" xfId="265" builtinId="8" hidden="1"/>
    <cellStyle name="Link" xfId="267" builtinId="8" hidden="1"/>
    <cellStyle name="Link" xfId="269" builtinId="8" hidden="1"/>
    <cellStyle name="Link" xfId="271" builtinId="8" hidden="1"/>
    <cellStyle name="Link" xfId="273" builtinId="8" hidden="1"/>
    <cellStyle name="Link" xfId="275" builtinId="8" hidden="1"/>
    <cellStyle name="Link" xfId="277" builtinId="8" hidden="1"/>
    <cellStyle name="Link" xfId="279" builtinId="8" hidden="1"/>
    <cellStyle name="Link" xfId="281" builtinId="8" hidden="1"/>
    <cellStyle name="Link" xfId="283" builtinId="8" hidden="1"/>
    <cellStyle name="Link" xfId="285" builtinId="8" hidden="1"/>
    <cellStyle name="Link" xfId="287" builtinId="8" hidden="1"/>
    <cellStyle name="Link" xfId="289" builtinId="8" hidden="1"/>
    <cellStyle name="Link" xfId="291" builtinId="8" hidden="1"/>
    <cellStyle name="Link" xfId="293" builtinId="8" hidden="1"/>
    <cellStyle name="Link" xfId="295" builtinId="8" hidden="1"/>
    <cellStyle name="Link" xfId="297" builtinId="8" hidden="1"/>
    <cellStyle name="Link" xfId="299" builtinId="8" hidden="1"/>
    <cellStyle name="Link" xfId="301" builtinId="8" hidden="1"/>
    <cellStyle name="Link" xfId="303" builtinId="8" hidden="1"/>
    <cellStyle name="Link" xfId="305" builtinId="8" hidden="1"/>
    <cellStyle name="Link" xfId="307" builtinId="8" hidden="1"/>
    <cellStyle name="Link" xfId="309" builtinId="8" hidden="1"/>
    <cellStyle name="Link" xfId="311" builtinId="8" hidden="1"/>
    <cellStyle name="Link" xfId="313" builtinId="8" hidden="1"/>
    <cellStyle name="Link" xfId="315" builtinId="8" hidden="1"/>
    <cellStyle name="Link" xfId="317" builtinId="8" hidden="1"/>
    <cellStyle name="Link" xfId="319" builtinId="8" hidden="1"/>
    <cellStyle name="Link" xfId="321" builtinId="8" hidden="1"/>
    <cellStyle name="Link" xfId="323" builtinId="8" hidden="1"/>
    <cellStyle name="Link" xfId="325" builtinId="8" hidden="1"/>
    <cellStyle name="Link" xfId="327" builtinId="8" hidden="1"/>
    <cellStyle name="Link" xfId="329" builtinId="8" hidden="1"/>
    <cellStyle name="Link" xfId="331" builtinId="8" hidden="1"/>
    <cellStyle name="Link" xfId="333" builtinId="8" hidden="1"/>
    <cellStyle name="Link" xfId="335" builtinId="8" hidden="1"/>
    <cellStyle name="Link" xfId="337" builtinId="8" hidden="1"/>
    <cellStyle name="Link" xfId="339" builtinId="8" hidden="1"/>
    <cellStyle name="Link" xfId="341" builtinId="8" hidden="1"/>
    <cellStyle name="Link" xfId="343" builtinId="8" hidden="1"/>
    <cellStyle name="Link" xfId="345" builtinId="8" hidden="1"/>
    <cellStyle name="Link" xfId="347" builtinId="8" hidden="1"/>
    <cellStyle name="Link" xfId="349" builtinId="8" hidden="1"/>
    <cellStyle name="Link" xfId="351" builtinId="8" hidden="1"/>
    <cellStyle name="Link" xfId="353" builtinId="8" hidden="1"/>
    <cellStyle name="Link" xfId="355" builtinId="8" hidden="1"/>
    <cellStyle name="Link" xfId="357" builtinId="8" hidden="1"/>
    <cellStyle name="Link" xfId="359" builtinId="8" hidden="1"/>
    <cellStyle name="Link" xfId="361" builtinId="8" hidden="1"/>
    <cellStyle name="Link" xfId="363" builtinId="8" hidden="1"/>
    <cellStyle name="Link" xfId="365" builtinId="8" hidden="1"/>
    <cellStyle name="Link" xfId="367" builtinId="8" hidden="1"/>
    <cellStyle name="Link" xfId="369" builtinId="8" hidden="1"/>
    <cellStyle name="Link" xfId="371" builtinId="8" hidden="1"/>
    <cellStyle name="Link" xfId="373" builtinId="8" hidden="1"/>
    <cellStyle name="Link" xfId="375" builtinId="8" hidden="1"/>
    <cellStyle name="Link" xfId="377" builtinId="8" hidden="1"/>
    <cellStyle name="Link" xfId="379" builtinId="8" hidden="1"/>
    <cellStyle name="Link" xfId="381" builtinId="8" hidden="1"/>
    <cellStyle name="Link" xfId="383" builtinId="8" hidden="1"/>
    <cellStyle name="Link" xfId="385" builtinId="8" hidden="1"/>
    <cellStyle name="Link" xfId="387" builtinId="8" hidden="1"/>
    <cellStyle name="Link" xfId="389" builtinId="8" hidden="1"/>
    <cellStyle name="Link" xfId="391" builtinId="8" hidden="1"/>
    <cellStyle name="Link" xfId="393" builtinId="8" hidden="1"/>
    <cellStyle name="Link" xfId="395" builtinId="8" hidden="1"/>
    <cellStyle name="Link" xfId="397" builtinId="8" hidden="1"/>
    <cellStyle name="Link" xfId="399" builtinId="8" hidden="1"/>
    <cellStyle name="Link" xfId="401" builtinId="8" hidden="1"/>
    <cellStyle name="Link" xfId="403" builtinId="8" hidden="1"/>
    <cellStyle name="Link" xfId="405" builtinId="8" hidden="1"/>
    <cellStyle name="Link" xfId="407" builtinId="8" hidden="1"/>
    <cellStyle name="Link" xfId="409" builtinId="8" hidden="1"/>
    <cellStyle name="Link" xfId="411" builtinId="8" hidden="1"/>
    <cellStyle name="Link" xfId="413" builtinId="8" hidden="1"/>
    <cellStyle name="Link" xfId="415" builtinId="8" hidden="1"/>
    <cellStyle name="Link" xfId="417" builtinId="8" hidden="1"/>
    <cellStyle name="Link" xfId="419" builtinId="8" hidden="1"/>
    <cellStyle name="Link" xfId="421" builtinId="8" hidden="1"/>
    <cellStyle name="Link" xfId="423" builtinId="8" hidden="1"/>
    <cellStyle name="Link" xfId="425" builtinId="8" hidden="1"/>
    <cellStyle name="Link" xfId="427" builtinId="8" hidden="1"/>
    <cellStyle name="Link" xfId="429" builtinId="8" hidden="1"/>
    <cellStyle name="Link" xfId="431" builtinId="8" hidden="1"/>
    <cellStyle name="Link" xfId="433" builtinId="8" hidden="1"/>
    <cellStyle name="Link" xfId="435" builtinId="8" hidden="1"/>
    <cellStyle name="Link" xfId="437" builtinId="8" hidden="1"/>
    <cellStyle name="Link" xfId="439" builtinId="8" hidden="1"/>
    <cellStyle name="Link" xfId="441" builtinId="8" hidden="1"/>
    <cellStyle name="Link" xfId="443" builtinId="8" hidden="1"/>
    <cellStyle name="Link" xfId="445" builtinId="8" hidden="1"/>
    <cellStyle name="Link" xfId="447" builtinId="8" hidden="1"/>
    <cellStyle name="Link" xfId="449" builtinId="8" hidden="1"/>
    <cellStyle name="Link" xfId="451" builtinId="8" hidden="1"/>
    <cellStyle name="Link" xfId="453" builtinId="8" hidden="1"/>
    <cellStyle name="Link" xfId="455" builtinId="8" hidden="1"/>
    <cellStyle name="Link" xfId="457" builtinId="8" hidden="1"/>
    <cellStyle name="Link" xfId="459" builtinId="8" hidden="1"/>
    <cellStyle name="Link" xfId="461" builtinId="8" hidden="1"/>
    <cellStyle name="Link" xfId="463" builtinId="8" hidden="1"/>
    <cellStyle name="Link" xfId="465" builtinId="8" hidden="1"/>
    <cellStyle name="Link" xfId="467" builtinId="8" hidden="1"/>
    <cellStyle name="Link" xfId="469" builtinId="8" hidden="1"/>
    <cellStyle name="Link" xfId="471" builtinId="8" hidden="1"/>
    <cellStyle name="Link" xfId="473" builtinId="8" hidden="1"/>
    <cellStyle name="Link" xfId="475" builtinId="8" hidden="1"/>
    <cellStyle name="Link" xfId="477" builtinId="8" hidden="1"/>
    <cellStyle name="Link" xfId="479" builtinId="8" hidden="1"/>
    <cellStyle name="Link" xfId="481" builtinId="8" hidden="1"/>
    <cellStyle name="Link" xfId="483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Steuerung!$E$12</c:f>
              <c:strCache>
                <c:ptCount val="1"/>
                <c:pt idx="0">
                  <c:v>Drehzahl f</c:v>
                </c:pt>
              </c:strCache>
            </c:strRef>
          </c:tx>
          <c:val>
            <c:numRef>
              <c:f>Steuerung!$E$13:$E$113</c:f>
              <c:numCache>
                <c:formatCode>General</c:formatCode>
                <c:ptCount val="101"/>
                <c:pt idx="1">
                  <c:v>3900.0</c:v>
                </c:pt>
                <c:pt idx="2">
                  <c:v>3900.0</c:v>
                </c:pt>
                <c:pt idx="3">
                  <c:v>3900.0</c:v>
                </c:pt>
                <c:pt idx="4">
                  <c:v>3900.0</c:v>
                </c:pt>
                <c:pt idx="5">
                  <c:v>3900.0</c:v>
                </c:pt>
                <c:pt idx="6">
                  <c:v>3900.0</c:v>
                </c:pt>
                <c:pt idx="7">
                  <c:v>3900.0</c:v>
                </c:pt>
                <c:pt idx="8">
                  <c:v>3900.0</c:v>
                </c:pt>
                <c:pt idx="9">
                  <c:v>3900.0</c:v>
                </c:pt>
                <c:pt idx="10">
                  <c:v>3900.0</c:v>
                </c:pt>
                <c:pt idx="11">
                  <c:v>3900.0</c:v>
                </c:pt>
                <c:pt idx="12">
                  <c:v>3900.0</c:v>
                </c:pt>
                <c:pt idx="13">
                  <c:v>3900.0</c:v>
                </c:pt>
                <c:pt idx="14">
                  <c:v>3900.0</c:v>
                </c:pt>
                <c:pt idx="15">
                  <c:v>3900.0</c:v>
                </c:pt>
                <c:pt idx="16">
                  <c:v>3900.0</c:v>
                </c:pt>
                <c:pt idx="17">
                  <c:v>3900.0</c:v>
                </c:pt>
                <c:pt idx="18">
                  <c:v>3900.0</c:v>
                </c:pt>
                <c:pt idx="19">
                  <c:v>3900.0</c:v>
                </c:pt>
                <c:pt idx="20">
                  <c:v>3900.0</c:v>
                </c:pt>
                <c:pt idx="21">
                  <c:v>3900.0</c:v>
                </c:pt>
                <c:pt idx="22">
                  <c:v>3900.0</c:v>
                </c:pt>
                <c:pt idx="23">
                  <c:v>3900.0</c:v>
                </c:pt>
                <c:pt idx="24">
                  <c:v>3900.0</c:v>
                </c:pt>
                <c:pt idx="25">
                  <c:v>3900.0</c:v>
                </c:pt>
                <c:pt idx="26">
                  <c:v>3900.0</c:v>
                </c:pt>
                <c:pt idx="27">
                  <c:v>3900.0</c:v>
                </c:pt>
                <c:pt idx="28">
                  <c:v>3900.0</c:v>
                </c:pt>
                <c:pt idx="29">
                  <c:v>3900.0</c:v>
                </c:pt>
                <c:pt idx="30">
                  <c:v>3900.0</c:v>
                </c:pt>
                <c:pt idx="31">
                  <c:v>3900.0</c:v>
                </c:pt>
                <c:pt idx="32">
                  <c:v>3900.0</c:v>
                </c:pt>
                <c:pt idx="33">
                  <c:v>3900.0</c:v>
                </c:pt>
                <c:pt idx="34">
                  <c:v>3900.0</c:v>
                </c:pt>
                <c:pt idx="35">
                  <c:v>3900.0</c:v>
                </c:pt>
                <c:pt idx="36">
                  <c:v>3900.0</c:v>
                </c:pt>
                <c:pt idx="37">
                  <c:v>3900.0</c:v>
                </c:pt>
                <c:pt idx="38">
                  <c:v>3900.0</c:v>
                </c:pt>
                <c:pt idx="39">
                  <c:v>3900.0</c:v>
                </c:pt>
                <c:pt idx="40">
                  <c:v>3900.0</c:v>
                </c:pt>
                <c:pt idx="41">
                  <c:v>3900.0</c:v>
                </c:pt>
                <c:pt idx="42">
                  <c:v>3000.0</c:v>
                </c:pt>
                <c:pt idx="43">
                  <c:v>3000.0</c:v>
                </c:pt>
                <c:pt idx="44">
                  <c:v>3000.0</c:v>
                </c:pt>
                <c:pt idx="45">
                  <c:v>3000.0</c:v>
                </c:pt>
                <c:pt idx="46">
                  <c:v>3000.0</c:v>
                </c:pt>
                <c:pt idx="47">
                  <c:v>3000.0</c:v>
                </c:pt>
                <c:pt idx="48">
                  <c:v>3000.0</c:v>
                </c:pt>
                <c:pt idx="49">
                  <c:v>3000.0</c:v>
                </c:pt>
                <c:pt idx="50">
                  <c:v>3000.0</c:v>
                </c:pt>
                <c:pt idx="51">
                  <c:v>3000.0</c:v>
                </c:pt>
                <c:pt idx="52">
                  <c:v>3000.0</c:v>
                </c:pt>
                <c:pt idx="53">
                  <c:v>3000.0</c:v>
                </c:pt>
                <c:pt idx="54">
                  <c:v>3000.0</c:v>
                </c:pt>
                <c:pt idx="55">
                  <c:v>3000.0</c:v>
                </c:pt>
                <c:pt idx="56">
                  <c:v>3000.0</c:v>
                </c:pt>
                <c:pt idx="57">
                  <c:v>3000.0</c:v>
                </c:pt>
                <c:pt idx="58">
                  <c:v>3000.0</c:v>
                </c:pt>
                <c:pt idx="59">
                  <c:v>3000.0</c:v>
                </c:pt>
                <c:pt idx="60">
                  <c:v>3000.0</c:v>
                </c:pt>
                <c:pt idx="61">
                  <c:v>3000.0</c:v>
                </c:pt>
                <c:pt idx="62">
                  <c:v>3000.0</c:v>
                </c:pt>
                <c:pt idx="63">
                  <c:v>3000.0</c:v>
                </c:pt>
                <c:pt idx="64">
                  <c:v>3000.0</c:v>
                </c:pt>
                <c:pt idx="65">
                  <c:v>3000.0</c:v>
                </c:pt>
                <c:pt idx="66">
                  <c:v>3000.0</c:v>
                </c:pt>
                <c:pt idx="67">
                  <c:v>3000.0</c:v>
                </c:pt>
                <c:pt idx="68">
                  <c:v>3000.0</c:v>
                </c:pt>
                <c:pt idx="69">
                  <c:v>3000.0</c:v>
                </c:pt>
                <c:pt idx="70">
                  <c:v>3000.0</c:v>
                </c:pt>
                <c:pt idx="71">
                  <c:v>3000.0</c:v>
                </c:pt>
                <c:pt idx="72">
                  <c:v>3000.0</c:v>
                </c:pt>
                <c:pt idx="73">
                  <c:v>3000.0</c:v>
                </c:pt>
                <c:pt idx="74">
                  <c:v>3000.0</c:v>
                </c:pt>
                <c:pt idx="75">
                  <c:v>3000.0</c:v>
                </c:pt>
                <c:pt idx="76">
                  <c:v>3000.0</c:v>
                </c:pt>
                <c:pt idx="77">
                  <c:v>3000.0</c:v>
                </c:pt>
                <c:pt idx="78">
                  <c:v>3000.0</c:v>
                </c:pt>
                <c:pt idx="79">
                  <c:v>3000.0</c:v>
                </c:pt>
                <c:pt idx="80">
                  <c:v>3000.0</c:v>
                </c:pt>
                <c:pt idx="81">
                  <c:v>336</c:v>
                </c:pt>
                <c:pt idx="82">
                  <c:v>336</c:v>
                </c:pt>
                <c:pt idx="83">
                  <c:v>336</c:v>
                </c:pt>
                <c:pt idx="84">
                  <c:v>336</c:v>
                </c:pt>
                <c:pt idx="85">
                  <c:v>336</c:v>
                </c:pt>
                <c:pt idx="86">
                  <c:v>336</c:v>
                </c:pt>
                <c:pt idx="87">
                  <c:v>336</c:v>
                </c:pt>
                <c:pt idx="88">
                  <c:v>336</c:v>
                </c:pt>
                <c:pt idx="89">
                  <c:v>336</c:v>
                </c:pt>
                <c:pt idx="90">
                  <c:v>336</c:v>
                </c:pt>
                <c:pt idx="91">
                  <c:v>336</c:v>
                </c:pt>
                <c:pt idx="92">
                  <c:v>336</c:v>
                </c:pt>
                <c:pt idx="93">
                  <c:v>336</c:v>
                </c:pt>
                <c:pt idx="94">
                  <c:v>336</c:v>
                </c:pt>
                <c:pt idx="95">
                  <c:v>336</c:v>
                </c:pt>
                <c:pt idx="96">
                  <c:v>336</c:v>
                </c:pt>
                <c:pt idx="97">
                  <c:v>336</c:v>
                </c:pt>
                <c:pt idx="98">
                  <c:v>336</c:v>
                </c:pt>
                <c:pt idx="99">
                  <c:v>336</c:v>
                </c:pt>
                <c:pt idx="100">
                  <c:v>336</c:v>
                </c:pt>
              </c:numCache>
            </c:numRef>
          </c:val>
          <c:smooth val="0"/>
        </c:ser>
        <c:ser>
          <c:idx val="7"/>
          <c:order val="1"/>
          <c:tx>
            <c:strRef>
              <c:f>Steuerung!$H$12</c:f>
              <c:strCache>
                <c:ptCount val="1"/>
                <c:pt idx="0">
                  <c:v>f(k) [rpm]</c:v>
                </c:pt>
              </c:strCache>
            </c:strRef>
          </c:tx>
          <c:val>
            <c:numRef>
              <c:f>Steuerung!$H$13:$H$113</c:f>
              <c:numCache>
                <c:formatCode>0</c:formatCode>
                <c:ptCount val="101"/>
                <c:pt idx="0">
                  <c:v>0.0</c:v>
                </c:pt>
                <c:pt idx="1">
                  <c:v>438.3139827824872</c:v>
                </c:pt>
                <c:pt idx="2">
                  <c:v>827.3666456925009</c:v>
                </c:pt>
                <c:pt idx="3">
                  <c:v>1172.694379835279</c:v>
                </c:pt>
                <c:pt idx="4">
                  <c:v>1479.211351281294</c:v>
                </c:pt>
                <c:pt idx="5">
                  <c:v>1751.279431818353</c:v>
                </c:pt>
                <c:pt idx="6">
                  <c:v>1992.770270312288</c:v>
                </c:pt>
                <c:pt idx="7">
                  <c:v>2207.120387979106</c:v>
                </c:pt>
                <c:pt idx="8">
                  <c:v>2397.380081598631</c:v>
                </c:pt>
                <c:pt idx="9">
                  <c:v>2566.256830583965</c:v>
                </c:pt>
                <c:pt idx="10">
                  <c:v>2716.153825608498</c:v>
                </c:pt>
                <c:pt idx="11">
                  <c:v>2849.20416706987</c:v>
                </c:pt>
                <c:pt idx="12">
                  <c:v>2967.301220050087</c:v>
                </c:pt>
                <c:pt idx="13">
                  <c:v>3072.125557736295</c:v>
                </c:pt>
                <c:pt idx="14">
                  <c:v>3165.168876718971</c:v>
                </c:pt>
                <c:pt idx="15">
                  <c:v>3247.755224492776</c:v>
                </c:pt>
                <c:pt idx="16">
                  <c:v>3321.059841236787</c:v>
                </c:pt>
                <c:pt idx="17">
                  <c:v>3386.125884000948</c:v>
                </c:pt>
                <c:pt idx="18">
                  <c:v>3443.8792712913</c:v>
                </c:pt>
                <c:pt idx="19">
                  <c:v>3495.141859298983</c:v>
                </c:pt>
                <c:pt idx="20">
                  <c:v>3540.643137276566</c:v>
                </c:pt>
                <c:pt idx="21">
                  <c:v>3581.030608492087</c:v>
                </c:pt>
                <c:pt idx="22">
                  <c:v>3616.879004486328</c:v>
                </c:pt>
                <c:pt idx="23">
                  <c:v>3648.698463756313</c:v>
                </c:pt>
                <c:pt idx="24">
                  <c:v>3676.94179125127</c:v>
                </c:pt>
                <c:pt idx="25">
                  <c:v>3702.010901986906</c:v>
                </c:pt>
                <c:pt idx="26">
                  <c:v>3724.26254047348</c:v>
                </c:pt>
                <c:pt idx="27">
                  <c:v>3744.01335734762</c:v>
                </c:pt>
                <c:pt idx="28">
                  <c:v>3761.544415450654</c:v>
                </c:pt>
                <c:pt idx="29">
                  <c:v>3777.105189476885</c:v>
                </c:pt>
                <c:pt idx="30">
                  <c:v>3790.9171161086</c:v>
                </c:pt>
                <c:pt idx="31">
                  <c:v>3803.176745157789</c:v>
                </c:pt>
                <c:pt idx="32">
                  <c:v>3814.058536556727</c:v>
                </c:pt>
                <c:pt idx="33">
                  <c:v>3823.717342999798</c:v>
                </c:pt>
                <c:pt idx="34">
                  <c:v>3832.290613565693</c:v>
                </c:pt>
                <c:pt idx="35">
                  <c:v>3839.900349678457</c:v>
                </c:pt>
                <c:pt idx="36">
                  <c:v>3846.654841241603</c:v>
                </c:pt>
                <c:pt idx="37">
                  <c:v>3852.650207651234</c:v>
                </c:pt>
                <c:pt idx="38">
                  <c:v>3857.971765617468</c:v>
                </c:pt>
                <c:pt idx="39">
                  <c:v>3862.695243258884</c:v>
                </c:pt>
                <c:pt idx="40">
                  <c:v>3866.887857747071</c:v>
                </c:pt>
                <c:pt idx="41">
                  <c:v>3870.609271836647</c:v>
                </c:pt>
                <c:pt idx="42">
                  <c:v>3772.763062250472</c:v>
                </c:pt>
                <c:pt idx="43">
                  <c:v>3685.91361210632</c:v>
                </c:pt>
                <c:pt idx="44">
                  <c:v>3608.825015396822</c:v>
                </c:pt>
                <c:pt idx="45">
                  <c:v>3540.400267367029</c:v>
                </c:pt>
                <c:pt idx="46">
                  <c:v>3479.665653652577</c:v>
                </c:pt>
                <c:pt idx="47">
                  <c:v>3425.756893894519</c:v>
                </c:pt>
                <c:pt idx="48">
                  <c:v>3377.906842648363</c:v>
                </c:pt>
                <c:pt idx="49">
                  <c:v>3335.43457256581</c:v>
                </c:pt>
                <c:pt idx="50">
                  <c:v>3297.735684498051</c:v>
                </c:pt>
                <c:pt idx="51">
                  <c:v>3264.273706629125</c:v>
                </c:pt>
                <c:pt idx="52">
                  <c:v>3234.572460245201</c:v>
                </c:pt>
                <c:pt idx="53">
                  <c:v>3208.209283501314</c:v>
                </c:pt>
                <c:pt idx="54">
                  <c:v>3184.809016756762</c:v>
                </c:pt>
                <c:pt idx="55">
                  <c:v>3164.038663887847</c:v>
                </c:pt>
                <c:pt idx="56">
                  <c:v>3145.602653606052</c:v>
                </c:pt>
                <c:pt idx="57">
                  <c:v>3129.238633348163</c:v>
                </c:pt>
                <c:pt idx="58">
                  <c:v>3114.713735883496</c:v>
                </c:pt>
                <c:pt idx="59">
                  <c:v>3101.821265510432</c:v>
                </c:pt>
                <c:pt idx="60">
                  <c:v>3090.377756685346</c:v>
                </c:pt>
                <c:pt idx="61">
                  <c:v>3080.220363226962</c:v>
                </c:pt>
                <c:pt idx="62">
                  <c:v>3071.204540943304</c:v>
                </c:pt>
                <c:pt idx="63">
                  <c:v>3063.201990704059</c:v>
                </c:pt>
                <c:pt idx="64">
                  <c:v>3056.098832687321</c:v>
                </c:pt>
                <c:pt idx="65">
                  <c:v>3049.793985819467</c:v>
                </c:pt>
                <c:pt idx="66">
                  <c:v>3044.197729346865</c:v>
                </c:pt>
                <c:pt idx="67">
                  <c:v>3039.230426069951</c:v>
                </c:pt>
                <c:pt idx="68">
                  <c:v>3034.821389070727</c:v>
                </c:pt>
                <c:pt idx="69">
                  <c:v>3030.907875806724</c:v>
                </c:pt>
                <c:pt idx="70">
                  <c:v>3027.434195256932</c:v>
                </c:pt>
                <c:pt idx="71">
                  <c:v>3024.350915413983</c:v>
                </c:pt>
                <c:pt idx="72">
                  <c:v>3021.61415984488</c:v>
                </c:pt>
                <c:pt idx="73">
                  <c:v>3019.184983309981</c:v>
                </c:pt>
                <c:pt idx="74">
                  <c:v>3017.028817555055</c:v>
                </c:pt>
                <c:pt idx="75">
                  <c:v>3015.114979389764</c:v>
                </c:pt>
                <c:pt idx="76">
                  <c:v>3013.416234052328</c:v>
                </c:pt>
                <c:pt idx="77">
                  <c:v>3011.908407646836</c:v>
                </c:pt>
                <c:pt idx="78">
                  <c:v>3010.570043138045</c:v>
                </c:pt>
                <c:pt idx="79">
                  <c:v>3009.382095008297</c:v>
                </c:pt>
                <c:pt idx="80">
                  <c:v>3008.327658231391</c:v>
                </c:pt>
                <c:pt idx="81">
                  <c:v>3047.851479963454</c:v>
                </c:pt>
                <c:pt idx="82">
                  <c:v>3082.93329048573</c:v>
                </c:pt>
                <c:pt idx="83">
                  <c:v>3114.072319445638</c:v>
                </c:pt>
                <c:pt idx="84">
                  <c:v>3141.711688968776</c:v>
                </c:pt>
                <c:pt idx="85">
                  <c:v>3166.244719482356</c:v>
                </c:pt>
                <c:pt idx="86">
                  <c:v>3188.020526838464</c:v>
                </c:pt>
                <c:pt idx="87">
                  <c:v>3207.348990386738</c:v>
                </c:pt>
                <c:pt idx="88">
                  <c:v>3224.505162694266</c:v>
                </c:pt>
                <c:pt idx="89">
                  <c:v>3239.73318366502</c:v>
                </c:pt>
                <c:pt idx="90">
                  <c:v>3253.249754758444</c:v>
                </c:pt>
                <c:pt idx="91">
                  <c:v>3265.247222746863</c:v>
                </c:pt>
                <c:pt idx="92">
                  <c:v>3275.896316894946</c:v>
                </c:pt>
                <c:pt idx="93">
                  <c:v>3285.348578512498</c:v>
                </c:pt>
                <c:pt idx="94">
                  <c:v>3293.738517454181</c:v>
                </c:pt>
                <c:pt idx="95">
                  <c:v>3301.185526254112</c:v>
                </c:pt>
                <c:pt idx="96">
                  <c:v>3307.795579134322</c:v>
                </c:pt>
                <c:pt idx="97">
                  <c:v>3313.662740064703</c:v>
                </c:pt>
                <c:pt idx="98">
                  <c:v>3318.870501334823</c:v>
                </c:pt>
                <c:pt idx="99">
                  <c:v>3323.492971686048</c:v>
                </c:pt>
                <c:pt idx="100">
                  <c:v>3327.59593091165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1200088"/>
        <c:axId val="2071194952"/>
      </c:lineChart>
      <c:catAx>
        <c:axId val="2071200088"/>
        <c:scaling>
          <c:orientation val="minMax"/>
        </c:scaling>
        <c:delete val="0"/>
        <c:axPos val="b"/>
        <c:majorTickMark val="out"/>
        <c:minorTickMark val="none"/>
        <c:tickLblPos val="nextTo"/>
        <c:crossAx val="2071194952"/>
        <c:crosses val="autoZero"/>
        <c:auto val="1"/>
        <c:lblAlgn val="ctr"/>
        <c:lblOffset val="100"/>
        <c:noMultiLvlLbl val="0"/>
      </c:catAx>
      <c:valAx>
        <c:axId val="2071194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de-DE"/>
          </a:p>
        </c:txPr>
        <c:crossAx val="2071200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Steuerung!$B$12</c:f>
              <c:strCache>
                <c:ptCount val="1"/>
                <c:pt idx="0">
                  <c:v>ML/MN</c:v>
                </c:pt>
              </c:strCache>
            </c:strRef>
          </c:tx>
          <c:val>
            <c:numRef>
              <c:f>Steuerung!$B$13:$B$113</c:f>
              <c:numCache>
                <c:formatCode>General</c:formatCode>
                <c:ptCount val="101"/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1.0</c:v>
                </c:pt>
                <c:pt idx="43">
                  <c:v>1.0</c:v>
                </c:pt>
                <c:pt idx="44">
                  <c:v>1.0</c:v>
                </c:pt>
                <c:pt idx="45">
                  <c:v>1.0</c:v>
                </c:pt>
                <c:pt idx="46">
                  <c:v>1.0</c:v>
                </c:pt>
                <c:pt idx="47">
                  <c:v>1.0</c:v>
                </c:pt>
                <c:pt idx="48">
                  <c:v>1.0</c:v>
                </c:pt>
                <c:pt idx="49">
                  <c:v>1.0</c:v>
                </c:pt>
                <c:pt idx="50">
                  <c:v>1.0</c:v>
                </c:pt>
                <c:pt idx="51">
                  <c:v>1.0</c:v>
                </c:pt>
                <c:pt idx="52">
                  <c:v>1.0</c:v>
                </c:pt>
                <c:pt idx="53">
                  <c:v>1.0</c:v>
                </c:pt>
                <c:pt idx="54">
                  <c:v>1.0</c:v>
                </c:pt>
                <c:pt idx="55">
                  <c:v>1.0</c:v>
                </c:pt>
                <c:pt idx="56">
                  <c:v>1.0</c:v>
                </c:pt>
                <c:pt idx="57">
                  <c:v>1.0</c:v>
                </c:pt>
                <c:pt idx="58">
                  <c:v>1.0</c:v>
                </c:pt>
                <c:pt idx="59">
                  <c:v>1.0</c:v>
                </c:pt>
                <c:pt idx="60">
                  <c:v>1.0</c:v>
                </c:pt>
                <c:pt idx="61">
                  <c:v>1.0</c:v>
                </c:pt>
                <c:pt idx="62">
                  <c:v>1.0</c:v>
                </c:pt>
                <c:pt idx="63">
                  <c:v>1.0</c:v>
                </c:pt>
                <c:pt idx="64">
                  <c:v>1.0</c:v>
                </c:pt>
                <c:pt idx="65">
                  <c:v>1.0</c:v>
                </c:pt>
                <c:pt idx="66">
                  <c:v>1.0</c:v>
                </c:pt>
                <c:pt idx="67">
                  <c:v>1.0</c:v>
                </c:pt>
                <c:pt idx="68">
                  <c:v>1.0</c:v>
                </c:pt>
                <c:pt idx="69">
                  <c:v>1.0</c:v>
                </c:pt>
                <c:pt idx="70">
                  <c:v>1.0</c:v>
                </c:pt>
                <c:pt idx="71">
                  <c:v>1.0</c:v>
                </c:pt>
                <c:pt idx="72">
                  <c:v>1.0</c:v>
                </c:pt>
                <c:pt idx="73">
                  <c:v>1.0</c:v>
                </c:pt>
                <c:pt idx="74">
                  <c:v>1.0</c:v>
                </c:pt>
                <c:pt idx="75">
                  <c:v>1.0</c:v>
                </c:pt>
                <c:pt idx="76">
                  <c:v>1.0</c:v>
                </c:pt>
                <c:pt idx="77">
                  <c:v>1.0</c:v>
                </c:pt>
                <c:pt idx="78">
                  <c:v>1.0</c:v>
                </c:pt>
                <c:pt idx="79">
                  <c:v>1.0</c:v>
                </c:pt>
                <c:pt idx="80">
                  <c:v>1.0</c:v>
                </c:pt>
                <c:pt idx="81">
                  <c:v>0.8</c:v>
                </c:pt>
                <c:pt idx="82">
                  <c:v>0.8</c:v>
                </c:pt>
                <c:pt idx="83">
                  <c:v>0.8</c:v>
                </c:pt>
                <c:pt idx="84">
                  <c:v>0.8</c:v>
                </c:pt>
                <c:pt idx="85">
                  <c:v>0.8</c:v>
                </c:pt>
                <c:pt idx="86">
                  <c:v>0.8</c:v>
                </c:pt>
                <c:pt idx="87">
                  <c:v>0.8</c:v>
                </c:pt>
                <c:pt idx="88">
                  <c:v>0.8</c:v>
                </c:pt>
                <c:pt idx="89">
                  <c:v>0.8</c:v>
                </c:pt>
                <c:pt idx="90">
                  <c:v>0.8</c:v>
                </c:pt>
                <c:pt idx="91">
                  <c:v>0.8</c:v>
                </c:pt>
                <c:pt idx="92">
                  <c:v>0.8</c:v>
                </c:pt>
                <c:pt idx="93">
                  <c:v>0.8</c:v>
                </c:pt>
                <c:pt idx="94">
                  <c:v>0.8</c:v>
                </c:pt>
                <c:pt idx="95">
                  <c:v>0.8</c:v>
                </c:pt>
                <c:pt idx="96">
                  <c:v>0.8</c:v>
                </c:pt>
                <c:pt idx="97">
                  <c:v>0.8</c:v>
                </c:pt>
                <c:pt idx="98">
                  <c:v>0.8</c:v>
                </c:pt>
                <c:pt idx="99">
                  <c:v>0.8</c:v>
                </c:pt>
                <c:pt idx="100">
                  <c:v>0.8</c:v>
                </c:pt>
              </c:numCache>
            </c:numRef>
          </c:val>
          <c:smooth val="0"/>
        </c:ser>
        <c:ser>
          <c:idx val="8"/>
          <c:order val="1"/>
          <c:tx>
            <c:strRef>
              <c:f>Steuerung!$I$12</c:f>
              <c:strCache>
                <c:ptCount val="1"/>
                <c:pt idx="0">
                  <c:v>f(k)/fN</c:v>
                </c:pt>
              </c:strCache>
            </c:strRef>
          </c:tx>
          <c:val>
            <c:numRef>
              <c:f>Steuerung!$I$13:$I$113</c:f>
              <c:numCache>
                <c:formatCode>0.00</c:formatCode>
                <c:ptCount val="101"/>
                <c:pt idx="0">
                  <c:v>0.0</c:v>
                </c:pt>
                <c:pt idx="1">
                  <c:v>0.146104660927496</c:v>
                </c:pt>
                <c:pt idx="2">
                  <c:v>0.2757888818975</c:v>
                </c:pt>
                <c:pt idx="3">
                  <c:v>0.390898126611759</c:v>
                </c:pt>
                <c:pt idx="4">
                  <c:v>0.493070450427098</c:v>
                </c:pt>
                <c:pt idx="5">
                  <c:v>0.583759810606118</c:v>
                </c:pt>
                <c:pt idx="6">
                  <c:v>0.664256756770763</c:v>
                </c:pt>
                <c:pt idx="7">
                  <c:v>0.735706795993035</c:v>
                </c:pt>
                <c:pt idx="8">
                  <c:v>0.79912669386621</c:v>
                </c:pt>
                <c:pt idx="9">
                  <c:v>0.855418943527988</c:v>
                </c:pt>
                <c:pt idx="10">
                  <c:v>0.905384608536166</c:v>
                </c:pt>
                <c:pt idx="11">
                  <c:v>0.949734722356623</c:v>
                </c:pt>
                <c:pt idx="12">
                  <c:v>0.989100406683362</c:v>
                </c:pt>
                <c:pt idx="13">
                  <c:v>1.024041852578765</c:v>
                </c:pt>
                <c:pt idx="14">
                  <c:v>1.055056292239657</c:v>
                </c:pt>
                <c:pt idx="15">
                  <c:v>1.082585074830925</c:v>
                </c:pt>
                <c:pt idx="16">
                  <c:v>1.107019947078929</c:v>
                </c:pt>
                <c:pt idx="17">
                  <c:v>1.128708628000316</c:v>
                </c:pt>
                <c:pt idx="18">
                  <c:v>1.1479597570971</c:v>
                </c:pt>
                <c:pt idx="19">
                  <c:v>1.165047286432994</c:v>
                </c:pt>
                <c:pt idx="20">
                  <c:v>1.18021437909219</c:v>
                </c:pt>
                <c:pt idx="21">
                  <c:v>1.193676869497362</c:v>
                </c:pt>
                <c:pt idx="22">
                  <c:v>1.205626334828776</c:v>
                </c:pt>
                <c:pt idx="23">
                  <c:v>1.216232821252104</c:v>
                </c:pt>
                <c:pt idx="24">
                  <c:v>1.225647263750423</c:v>
                </c:pt>
                <c:pt idx="25">
                  <c:v>1.234003633995635</c:v>
                </c:pt>
                <c:pt idx="26">
                  <c:v>1.241420846824493</c:v>
                </c:pt>
                <c:pt idx="27">
                  <c:v>1.248004452449206</c:v>
                </c:pt>
                <c:pt idx="28">
                  <c:v>1.253848138483551</c:v>
                </c:pt>
                <c:pt idx="29">
                  <c:v>1.259035063158961</c:v>
                </c:pt>
                <c:pt idx="30">
                  <c:v>1.263639038702867</c:v>
                </c:pt>
                <c:pt idx="31">
                  <c:v>1.267725581719263</c:v>
                </c:pt>
                <c:pt idx="32">
                  <c:v>1.271352845518909</c:v>
                </c:pt>
                <c:pt idx="33">
                  <c:v>1.274572447666599</c:v>
                </c:pt>
                <c:pt idx="34">
                  <c:v>1.277430204521897</c:v>
                </c:pt>
                <c:pt idx="35">
                  <c:v>1.279966783226152</c:v>
                </c:pt>
                <c:pt idx="36">
                  <c:v>1.282218280413868</c:v>
                </c:pt>
                <c:pt idx="37">
                  <c:v>1.284216735883745</c:v>
                </c:pt>
                <c:pt idx="38">
                  <c:v>1.285990588539156</c:v>
                </c:pt>
                <c:pt idx="39">
                  <c:v>1.287565081086295</c:v>
                </c:pt>
                <c:pt idx="40">
                  <c:v>1.288962619249024</c:v>
                </c:pt>
                <c:pt idx="41">
                  <c:v>1.290203090612215</c:v>
                </c:pt>
                <c:pt idx="42">
                  <c:v>1.257587687416824</c:v>
                </c:pt>
                <c:pt idx="43">
                  <c:v>1.228637870702107</c:v>
                </c:pt>
                <c:pt idx="44">
                  <c:v>1.202941671798941</c:v>
                </c:pt>
                <c:pt idx="45">
                  <c:v>1.180133422455676</c:v>
                </c:pt>
                <c:pt idx="46">
                  <c:v>1.159888551217526</c:v>
                </c:pt>
                <c:pt idx="47">
                  <c:v>1.141918964631506</c:v>
                </c:pt>
                <c:pt idx="48">
                  <c:v>1.125968947549454</c:v>
                </c:pt>
                <c:pt idx="49">
                  <c:v>1.111811524188604</c:v>
                </c:pt>
                <c:pt idx="50">
                  <c:v>1.099245228166017</c:v>
                </c:pt>
                <c:pt idx="51">
                  <c:v>1.088091235543042</c:v>
                </c:pt>
                <c:pt idx="52">
                  <c:v>1.078190820081734</c:v>
                </c:pt>
                <c:pt idx="53">
                  <c:v>1.069403094500438</c:v>
                </c:pt>
                <c:pt idx="54">
                  <c:v>1.061603005585587</c:v>
                </c:pt>
                <c:pt idx="55">
                  <c:v>1.054679554629282</c:v>
                </c:pt>
                <c:pt idx="56">
                  <c:v>1.048534217868684</c:v>
                </c:pt>
                <c:pt idx="57">
                  <c:v>1.043079544449388</c:v>
                </c:pt>
                <c:pt idx="58">
                  <c:v>1.038237911961166</c:v>
                </c:pt>
                <c:pt idx="59">
                  <c:v>1.03394042183681</c:v>
                </c:pt>
                <c:pt idx="60">
                  <c:v>1.030125918895116</c:v>
                </c:pt>
                <c:pt idx="61">
                  <c:v>1.026740121075654</c:v>
                </c:pt>
                <c:pt idx="62">
                  <c:v>1.023734846981101</c:v>
                </c:pt>
                <c:pt idx="63">
                  <c:v>1.021067330234686</c:v>
                </c:pt>
                <c:pt idx="64">
                  <c:v>1.018699610895774</c:v>
                </c:pt>
                <c:pt idx="65">
                  <c:v>1.016597995273156</c:v>
                </c:pt>
                <c:pt idx="66">
                  <c:v>1.014732576448955</c:v>
                </c:pt>
                <c:pt idx="67">
                  <c:v>1.013076808689984</c:v>
                </c:pt>
                <c:pt idx="68">
                  <c:v>1.011607129690242</c:v>
                </c:pt>
                <c:pt idx="69">
                  <c:v>1.010302625268908</c:v>
                </c:pt>
                <c:pt idx="70">
                  <c:v>1.009144731752311</c:v>
                </c:pt>
                <c:pt idx="71">
                  <c:v>1.008116971804661</c:v>
                </c:pt>
                <c:pt idx="72">
                  <c:v>1.007204719948293</c:v>
                </c:pt>
                <c:pt idx="73">
                  <c:v>1.00639499443666</c:v>
                </c:pt>
                <c:pt idx="74">
                  <c:v>1.005676272518351</c:v>
                </c:pt>
                <c:pt idx="75">
                  <c:v>1.005038326463255</c:v>
                </c:pt>
                <c:pt idx="76">
                  <c:v>1.004472078017443</c:v>
                </c:pt>
                <c:pt idx="77">
                  <c:v>1.003969469215612</c:v>
                </c:pt>
                <c:pt idx="78">
                  <c:v>1.003523347712682</c:v>
                </c:pt>
                <c:pt idx="79">
                  <c:v>1.003127365002766</c:v>
                </c:pt>
                <c:pt idx="80">
                  <c:v>1.002775886077131</c:v>
                </c:pt>
                <c:pt idx="81">
                  <c:v>1.015950493321151</c:v>
                </c:pt>
                <c:pt idx="82">
                  <c:v>1.02764443016191</c:v>
                </c:pt>
                <c:pt idx="83">
                  <c:v>1.03802410648188</c:v>
                </c:pt>
                <c:pt idx="84">
                  <c:v>1.047237229656259</c:v>
                </c:pt>
                <c:pt idx="85">
                  <c:v>1.055414906494118</c:v>
                </c:pt>
                <c:pt idx="86">
                  <c:v>1.062673508946155</c:v>
                </c:pt>
                <c:pt idx="87">
                  <c:v>1.069116330128913</c:v>
                </c:pt>
                <c:pt idx="88">
                  <c:v>1.074835054231422</c:v>
                </c:pt>
                <c:pt idx="89">
                  <c:v>1.079911061221673</c:v>
                </c:pt>
                <c:pt idx="90">
                  <c:v>1.084416584919482</c:v>
                </c:pt>
                <c:pt idx="91">
                  <c:v>1.088415740915621</c:v>
                </c:pt>
                <c:pt idx="92">
                  <c:v>1.091965438964982</c:v>
                </c:pt>
                <c:pt idx="93">
                  <c:v>1.095116192837499</c:v>
                </c:pt>
                <c:pt idx="94">
                  <c:v>1.097912839151393</c:v>
                </c:pt>
                <c:pt idx="95">
                  <c:v>1.100395175418037</c:v>
                </c:pt>
                <c:pt idx="96">
                  <c:v>1.102598526378107</c:v>
                </c:pt>
                <c:pt idx="97">
                  <c:v>1.104554246688234</c:v>
                </c:pt>
                <c:pt idx="98">
                  <c:v>1.106290167111608</c:v>
                </c:pt>
                <c:pt idx="99">
                  <c:v>1.107830990562016</c:v>
                </c:pt>
                <c:pt idx="100">
                  <c:v>1.109198643637216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1123320"/>
        <c:axId val="2071120648"/>
      </c:lineChart>
      <c:catAx>
        <c:axId val="2071123320"/>
        <c:scaling>
          <c:orientation val="minMax"/>
        </c:scaling>
        <c:delete val="0"/>
        <c:axPos val="b"/>
        <c:majorTickMark val="out"/>
        <c:minorTickMark val="none"/>
        <c:tickLblPos val="nextTo"/>
        <c:crossAx val="2071120648"/>
        <c:crosses val="autoZero"/>
        <c:auto val="1"/>
        <c:lblAlgn val="ctr"/>
        <c:lblOffset val="100"/>
        <c:noMultiLvlLbl val="0"/>
      </c:catAx>
      <c:valAx>
        <c:axId val="2071120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de-DE"/>
          </a:p>
        </c:txPr>
        <c:crossAx val="20711233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Regelung!$B$12</c:f>
              <c:strCache>
                <c:ptCount val="1"/>
                <c:pt idx="0">
                  <c:v>ML/MN</c:v>
                </c:pt>
              </c:strCache>
            </c:strRef>
          </c:tx>
          <c:val>
            <c:numRef>
              <c:f>Regelung!$B$13:$B$113</c:f>
              <c:numCache>
                <c:formatCode>General</c:formatCode>
                <c:ptCount val="101"/>
                <c:pt idx="0">
                  <c:v>0.0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1.0</c:v>
                </c:pt>
                <c:pt idx="43">
                  <c:v>1.0</c:v>
                </c:pt>
                <c:pt idx="44">
                  <c:v>1.0</c:v>
                </c:pt>
                <c:pt idx="45">
                  <c:v>1.0</c:v>
                </c:pt>
                <c:pt idx="46">
                  <c:v>1.0</c:v>
                </c:pt>
                <c:pt idx="47">
                  <c:v>1.0</c:v>
                </c:pt>
                <c:pt idx="48">
                  <c:v>1.0</c:v>
                </c:pt>
                <c:pt idx="49">
                  <c:v>1.0</c:v>
                </c:pt>
                <c:pt idx="50">
                  <c:v>1.0</c:v>
                </c:pt>
                <c:pt idx="51">
                  <c:v>1.0</c:v>
                </c:pt>
                <c:pt idx="52">
                  <c:v>1.0</c:v>
                </c:pt>
                <c:pt idx="53">
                  <c:v>1.0</c:v>
                </c:pt>
                <c:pt idx="54">
                  <c:v>1.0</c:v>
                </c:pt>
                <c:pt idx="55">
                  <c:v>1.0</c:v>
                </c:pt>
                <c:pt idx="56">
                  <c:v>1.0</c:v>
                </c:pt>
                <c:pt idx="57">
                  <c:v>1.0</c:v>
                </c:pt>
                <c:pt idx="58">
                  <c:v>1.0</c:v>
                </c:pt>
                <c:pt idx="59">
                  <c:v>1.0</c:v>
                </c:pt>
                <c:pt idx="60">
                  <c:v>1.0</c:v>
                </c:pt>
                <c:pt idx="61">
                  <c:v>1.0</c:v>
                </c:pt>
                <c:pt idx="62">
                  <c:v>1.0</c:v>
                </c:pt>
                <c:pt idx="63">
                  <c:v>1.0</c:v>
                </c:pt>
                <c:pt idx="64">
                  <c:v>1.0</c:v>
                </c:pt>
                <c:pt idx="65">
                  <c:v>1.0</c:v>
                </c:pt>
                <c:pt idx="66">
                  <c:v>1.0</c:v>
                </c:pt>
                <c:pt idx="67">
                  <c:v>1.0</c:v>
                </c:pt>
                <c:pt idx="68">
                  <c:v>1.0</c:v>
                </c:pt>
                <c:pt idx="69">
                  <c:v>1.0</c:v>
                </c:pt>
                <c:pt idx="70">
                  <c:v>1.0</c:v>
                </c:pt>
                <c:pt idx="71">
                  <c:v>1.0</c:v>
                </c:pt>
                <c:pt idx="72">
                  <c:v>1.0</c:v>
                </c:pt>
                <c:pt idx="73">
                  <c:v>1.0</c:v>
                </c:pt>
                <c:pt idx="74">
                  <c:v>1.0</c:v>
                </c:pt>
                <c:pt idx="75">
                  <c:v>1.0</c:v>
                </c:pt>
                <c:pt idx="76">
                  <c:v>1.0</c:v>
                </c:pt>
                <c:pt idx="77">
                  <c:v>1.0</c:v>
                </c:pt>
                <c:pt idx="78">
                  <c:v>1.0</c:v>
                </c:pt>
                <c:pt idx="79">
                  <c:v>1.0</c:v>
                </c:pt>
                <c:pt idx="80">
                  <c:v>1.0</c:v>
                </c:pt>
                <c:pt idx="81">
                  <c:v>0.8</c:v>
                </c:pt>
                <c:pt idx="82">
                  <c:v>0.8</c:v>
                </c:pt>
                <c:pt idx="83">
                  <c:v>0.8</c:v>
                </c:pt>
                <c:pt idx="84">
                  <c:v>0.8</c:v>
                </c:pt>
                <c:pt idx="85">
                  <c:v>0.8</c:v>
                </c:pt>
                <c:pt idx="86">
                  <c:v>0.8</c:v>
                </c:pt>
                <c:pt idx="87">
                  <c:v>0.8</c:v>
                </c:pt>
                <c:pt idx="88">
                  <c:v>0.8</c:v>
                </c:pt>
                <c:pt idx="89">
                  <c:v>0.8</c:v>
                </c:pt>
                <c:pt idx="90">
                  <c:v>0.8</c:v>
                </c:pt>
                <c:pt idx="91">
                  <c:v>0.8</c:v>
                </c:pt>
                <c:pt idx="92">
                  <c:v>0.8</c:v>
                </c:pt>
                <c:pt idx="93">
                  <c:v>0.8</c:v>
                </c:pt>
                <c:pt idx="94">
                  <c:v>0.8</c:v>
                </c:pt>
                <c:pt idx="95">
                  <c:v>0.8</c:v>
                </c:pt>
                <c:pt idx="96">
                  <c:v>0.8</c:v>
                </c:pt>
                <c:pt idx="97">
                  <c:v>0.8</c:v>
                </c:pt>
                <c:pt idx="98">
                  <c:v>0.8</c:v>
                </c:pt>
                <c:pt idx="99">
                  <c:v>0.8</c:v>
                </c:pt>
                <c:pt idx="100">
                  <c:v>0.8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Regelung!$D$12</c:f>
              <c:strCache>
                <c:ptCount val="1"/>
                <c:pt idx="0">
                  <c:v>e(k)</c:v>
                </c:pt>
              </c:strCache>
            </c:strRef>
          </c:tx>
          <c:val>
            <c:numRef>
              <c:f>Regelung!$D$13:$D$113</c:f>
              <c:numCache>
                <c:formatCode>0.00</c:formatCode>
                <c:ptCount val="101"/>
                <c:pt idx="0" formatCode="General">
                  <c:v>0.0</c:v>
                </c:pt>
                <c:pt idx="1">
                  <c:v>0.853895339072504</c:v>
                </c:pt>
                <c:pt idx="2">
                  <c:v>0.317307812497199</c:v>
                </c:pt>
                <c:pt idx="3">
                  <c:v>0.3040146479331</c:v>
                </c:pt>
                <c:pt idx="4">
                  <c:v>0.14525656345052</c:v>
                </c:pt>
                <c:pt idx="5">
                  <c:v>0.0682075389394223</c:v>
                </c:pt>
                <c:pt idx="6">
                  <c:v>-0.0102063379452969</c:v>
                </c:pt>
                <c:pt idx="7">
                  <c:v>-0.0650635078456742</c:v>
                </c:pt>
                <c:pt idx="8">
                  <c:v>-0.108489922582137</c:v>
                </c:pt>
                <c:pt idx="9">
                  <c:v>-0.139383654004778</c:v>
                </c:pt>
                <c:pt idx="10">
                  <c:v>-0.160870792125651</c:v>
                </c:pt>
                <c:pt idx="11">
                  <c:v>-0.174277249488245</c:v>
                </c:pt>
                <c:pt idx="12">
                  <c:v>-0.181245021087883</c:v>
                </c:pt>
                <c:pt idx="13">
                  <c:v>-0.183024709978407</c:v>
                </c:pt>
                <c:pt idx="14">
                  <c:v>-0.180746991177372</c:v>
                </c:pt>
                <c:pt idx="15">
                  <c:v>-0.17535393545313</c:v>
                </c:pt>
                <c:pt idx="16">
                  <c:v>-0.167647234761727</c:v>
                </c:pt>
                <c:pt idx="17">
                  <c:v>-0.158294590144306</c:v>
                </c:pt>
                <c:pt idx="18">
                  <c:v>-0.147849132090704</c:v>
                </c:pt>
                <c:pt idx="19">
                  <c:v>-0.136762741153495</c:v>
                </c:pt>
                <c:pt idx="20">
                  <c:v>-0.125399852481736</c:v>
                </c:pt>
                <c:pt idx="21">
                  <c:v>-0.114049454692357</c:v>
                </c:pt>
                <c:pt idx="22">
                  <c:v>-0.102936104635833</c:v>
                </c:pt>
                <c:pt idx="23">
                  <c:v>-0.0922297269180003</c:v>
                </c:pt>
                <c:pt idx="24">
                  <c:v>-0.0820543513047473</c:v>
                </c:pt>
                <c:pt idx="25">
                  <c:v>-0.072495821391478</c:v>
                </c:pt>
                <c:pt idx="26">
                  <c:v>-0.0636085582119781</c:v>
                </c:pt>
                <c:pt idx="27">
                  <c:v>-0.0554214499365485</c:v>
                </c:pt>
                <c:pt idx="28">
                  <c:v>-0.0479429449690695</c:v>
                </c:pt>
                <c:pt idx="29">
                  <c:v>-0.0411654229874316</c:v>
                </c:pt>
                <c:pt idx="30">
                  <c:v>-0.0350689169112032</c:v>
                </c:pt>
                <c:pt idx="31">
                  <c:v>-0.0296242553823264</c:v>
                </c:pt>
                <c:pt idx="32">
                  <c:v>-0.0247956915581858</c:v>
                </c:pt>
                <c:pt idx="33">
                  <c:v>-0.0205430796663121</c:v>
                </c:pt>
                <c:pt idx="34">
                  <c:v>-0.0168236561856053</c:v>
                </c:pt>
                <c:pt idx="35">
                  <c:v>-0.0135934778035245</c:v>
                </c:pt>
                <c:pt idx="36">
                  <c:v>-0.0108085635898939</c:v>
                </c:pt>
                <c:pt idx="37">
                  <c:v>-0.00842578421369065</c:v>
                </c:pt>
                <c:pt idx="38">
                  <c:v>-0.006403536582593</c:v>
                </c:pt>
                <c:pt idx="39">
                  <c:v>-0.00470223805735062</c:v>
                </c:pt>
                <c:pt idx="40">
                  <c:v>-0.0032846704204735</c:v>
                </c:pt>
                <c:pt idx="41">
                  <c:v>-0.00211620008414093</c:v>
                </c:pt>
                <c:pt idx="42">
                  <c:v>0.0325515625961812</c:v>
                </c:pt>
                <c:pt idx="43">
                  <c:v>0.0471752426211971</c:v>
                </c:pt>
                <c:pt idx="44">
                  <c:v>0.0616598053933349</c:v>
                </c:pt>
                <c:pt idx="45">
                  <c:v>0.0702862079307544</c:v>
                </c:pt>
                <c:pt idx="46">
                  <c:v>0.0760761849378828</c:v>
                </c:pt>
                <c:pt idx="47">
                  <c:v>0.0788873347883841</c:v>
                </c:pt>
                <c:pt idx="48">
                  <c:v>0.079552683158098</c:v>
                </c:pt>
                <c:pt idx="49">
                  <c:v>0.0784566132726381</c:v>
                </c:pt>
                <c:pt idx="50">
                  <c:v>0.0760397121093326</c:v>
                </c:pt>
                <c:pt idx="51">
                  <c:v>0.0726342900953618</c:v>
                </c:pt>
                <c:pt idx="52">
                  <c:v>0.0685314226084409</c:v>
                </c:pt>
                <c:pt idx="53">
                  <c:v>0.0639670648008244</c:v>
                </c:pt>
                <c:pt idx="54">
                  <c:v>0.0591355390568775</c:v>
                </c:pt>
                <c:pt idx="55">
                  <c:v>0.0541928209909829</c:v>
                </c:pt>
                <c:pt idx="56">
                  <c:v>0.0492626512369734</c:v>
                </c:pt>
                <c:pt idx="57">
                  <c:v>0.0444409685897696</c:v>
                </c:pt>
                <c:pt idx="58">
                  <c:v>0.0398002504298785</c:v>
                </c:pt>
                <c:pt idx="59">
                  <c:v>0.0353932426728138</c:v>
                </c:pt>
                <c:pt idx="60">
                  <c:v>0.031256296677124</c:v>
                </c:pt>
                <c:pt idx="61">
                  <c:v>0.0274122793056417</c:v>
                </c:pt>
                <c:pt idx="62">
                  <c:v>0.0238731114933818</c:v>
                </c:pt>
                <c:pt idx="63">
                  <c:v>0.0206419604721138</c:v>
                </c:pt>
                <c:pt idx="64">
                  <c:v>0.0177151209413534</c:v>
                </c:pt>
                <c:pt idx="65">
                  <c:v>0.0150836158186312</c:v>
                </c:pt>
                <c:pt idx="66">
                  <c:v>0.0127345470706236</c:v>
                </c:pt>
                <c:pt idx="67">
                  <c:v>0.010652224990413</c:v>
                </c:pt>
                <c:pt idx="68">
                  <c:v>0.00881910254978462</c:v>
                </c:pt>
                <c:pt idx="69">
                  <c:v>0.00721653940034775</c:v>
                </c:pt>
                <c:pt idx="70">
                  <c:v>0.00582541806583034</c:v>
                </c:pt>
                <c:pt idx="71">
                  <c:v>0.00462663281561042</c:v>
                </c:pt>
                <c:pt idx="72">
                  <c:v>0.00360146970993355</c:v>
                </c:pt>
                <c:pt idx="73">
                  <c:v>0.00273189437897751</c:v>
                </c:pt>
                <c:pt idx="74">
                  <c:v>0.00200076226714251</c:v>
                </c:pt>
                <c:pt idx="75">
                  <c:v>0.00139196435447593</c:v>
                </c:pt>
                <c:pt idx="76">
                  <c:v>0.000890519769121965</c:v>
                </c:pt>
                <c:pt idx="77">
                  <c:v>0.000482625232996421</c:v>
                </c:pt>
                <c:pt idx="78">
                  <c:v>0.000155669938984526</c:v>
                </c:pt>
                <c:pt idx="79">
                  <c:v>-0.00010177675962268</c:v>
                </c:pt>
                <c:pt idx="80">
                  <c:v>-0.000299998561694792</c:v>
                </c:pt>
                <c:pt idx="81">
                  <c:v>-0.0139347651103073</c:v>
                </c:pt>
                <c:pt idx="82">
                  <c:v>-0.0195851991984649</c:v>
                </c:pt>
                <c:pt idx="83">
                  <c:v>-0.025209876323797</c:v>
                </c:pt>
                <c:pt idx="84">
                  <c:v>-0.0285179275959237</c:v>
                </c:pt>
                <c:pt idx="85">
                  <c:v>-0.030714983979504</c:v>
                </c:pt>
                <c:pt idx="86">
                  <c:v>-0.0317412300985667</c:v>
                </c:pt>
                <c:pt idx="87">
                  <c:v>-0.0319272406193259</c:v>
                </c:pt>
                <c:pt idx="88">
                  <c:v>-0.0314243564624524</c:v>
                </c:pt>
                <c:pt idx="89">
                  <c:v>-0.0304066220124171</c:v>
                </c:pt>
                <c:pt idx="90">
                  <c:v>-0.0290049875621994</c:v>
                </c:pt>
                <c:pt idx="91">
                  <c:v>-0.0273341173495075</c:v>
                </c:pt>
                <c:pt idx="92">
                  <c:v>-0.0254868246594829</c:v>
                </c:pt>
                <c:pt idx="93">
                  <c:v>-0.0235394544374897</c:v>
                </c:pt>
                <c:pt idx="94">
                  <c:v>-0.0215531843652642</c:v>
                </c:pt>
                <c:pt idx="95">
                  <c:v>-0.0195764557793761</c:v>
                </c:pt>
                <c:pt idx="96">
                  <c:v>-0.0176467330379722</c:v>
                </c:pt>
                <c:pt idx="97">
                  <c:v>-0.0157922260068129</c:v>
                </c:pt>
                <c:pt idx="98">
                  <c:v>-0.0140333687897087</c:v>
                </c:pt>
                <c:pt idx="99">
                  <c:v>-0.0123841418456802</c:v>
                </c:pt>
                <c:pt idx="100">
                  <c:v>-0.0108532240899679</c:v>
                </c:pt>
              </c:numCache>
            </c:numRef>
          </c:val>
          <c:smooth val="0"/>
        </c:ser>
        <c:ser>
          <c:idx val="6"/>
          <c:order val="2"/>
          <c:tx>
            <c:strRef>
              <c:f>Regelung!$G$12</c:f>
              <c:strCache>
                <c:ptCount val="1"/>
                <c:pt idx="0">
                  <c:v>f(k)/fN</c:v>
                </c:pt>
              </c:strCache>
            </c:strRef>
          </c:tx>
          <c:val>
            <c:numRef>
              <c:f>Regelung!$G$13:$G$113</c:f>
              <c:numCache>
                <c:formatCode>0.00</c:formatCode>
                <c:ptCount val="101"/>
                <c:pt idx="0">
                  <c:v>0.0</c:v>
                </c:pt>
                <c:pt idx="1">
                  <c:v>0.146104660927496</c:v>
                </c:pt>
                <c:pt idx="2">
                  <c:v>0.682692187502801</c:v>
                </c:pt>
                <c:pt idx="3">
                  <c:v>0.695985352066899</c:v>
                </c:pt>
                <c:pt idx="4">
                  <c:v>0.85474343654948</c:v>
                </c:pt>
                <c:pt idx="5">
                  <c:v>0.931792461060578</c:v>
                </c:pt>
                <c:pt idx="6">
                  <c:v>1.010206337945297</c:v>
                </c:pt>
                <c:pt idx="7">
                  <c:v>1.065063507845674</c:v>
                </c:pt>
                <c:pt idx="8">
                  <c:v>1.108489922582137</c:v>
                </c:pt>
                <c:pt idx="9">
                  <c:v>1.139383654004778</c:v>
                </c:pt>
                <c:pt idx="10">
                  <c:v>1.160870792125651</c:v>
                </c:pt>
                <c:pt idx="11">
                  <c:v>1.174277249488245</c:v>
                </c:pt>
                <c:pt idx="12">
                  <c:v>1.181245021087883</c:v>
                </c:pt>
                <c:pt idx="13">
                  <c:v>1.183024709978407</c:v>
                </c:pt>
                <c:pt idx="14">
                  <c:v>1.180746991177372</c:v>
                </c:pt>
                <c:pt idx="15">
                  <c:v>1.17535393545313</c:v>
                </c:pt>
                <c:pt idx="16">
                  <c:v>1.167647234761727</c:v>
                </c:pt>
                <c:pt idx="17">
                  <c:v>1.158294590144306</c:v>
                </c:pt>
                <c:pt idx="18">
                  <c:v>1.147849132090704</c:v>
                </c:pt>
                <c:pt idx="19">
                  <c:v>1.136762741153495</c:v>
                </c:pt>
                <c:pt idx="20">
                  <c:v>1.125399852481735</c:v>
                </c:pt>
                <c:pt idx="21">
                  <c:v>1.114049454692357</c:v>
                </c:pt>
                <c:pt idx="22">
                  <c:v>1.102936104635833</c:v>
                </c:pt>
                <c:pt idx="23">
                  <c:v>1.092229726918</c:v>
                </c:pt>
                <c:pt idx="24">
                  <c:v>1.082054351304747</c:v>
                </c:pt>
                <c:pt idx="25">
                  <c:v>1.072495821391478</c:v>
                </c:pt>
                <c:pt idx="26">
                  <c:v>1.063608558211978</c:v>
                </c:pt>
                <c:pt idx="27">
                  <c:v>1.055421449936548</c:v>
                </c:pt>
                <c:pt idx="28">
                  <c:v>1.04794294496907</c:v>
                </c:pt>
                <c:pt idx="29">
                  <c:v>1.041165422987432</c:v>
                </c:pt>
                <c:pt idx="30">
                  <c:v>1.035068916911203</c:v>
                </c:pt>
                <c:pt idx="31">
                  <c:v>1.029624255382326</c:v>
                </c:pt>
                <c:pt idx="32">
                  <c:v>1.024795691558186</c:v>
                </c:pt>
                <c:pt idx="33">
                  <c:v>1.020543079666312</c:v>
                </c:pt>
                <c:pt idx="34">
                  <c:v>1.016823656185605</c:v>
                </c:pt>
                <c:pt idx="35">
                  <c:v>1.013593477803524</c:v>
                </c:pt>
                <c:pt idx="36">
                  <c:v>1.010808563589894</c:v>
                </c:pt>
                <c:pt idx="37">
                  <c:v>1.008425784213691</c:v>
                </c:pt>
                <c:pt idx="38">
                  <c:v>1.006403536582593</c:v>
                </c:pt>
                <c:pt idx="39">
                  <c:v>1.004702238057351</c:v>
                </c:pt>
                <c:pt idx="40">
                  <c:v>1.003284670420473</c:v>
                </c:pt>
                <c:pt idx="41">
                  <c:v>1.002116200084141</c:v>
                </c:pt>
                <c:pt idx="42">
                  <c:v>0.967448437403819</c:v>
                </c:pt>
                <c:pt idx="43">
                  <c:v>0.952824757378803</c:v>
                </c:pt>
                <c:pt idx="44">
                  <c:v>0.938340194606665</c:v>
                </c:pt>
                <c:pt idx="45">
                  <c:v>0.929713792069246</c:v>
                </c:pt>
                <c:pt idx="46">
                  <c:v>0.923923815062117</c:v>
                </c:pt>
                <c:pt idx="47">
                  <c:v>0.921112665211616</c:v>
                </c:pt>
                <c:pt idx="48">
                  <c:v>0.920447316841902</c:v>
                </c:pt>
                <c:pt idx="49">
                  <c:v>0.921543386727362</c:v>
                </c:pt>
                <c:pt idx="50">
                  <c:v>0.923960287890667</c:v>
                </c:pt>
                <c:pt idx="51">
                  <c:v>0.927365709904638</c:v>
                </c:pt>
                <c:pt idx="52">
                  <c:v>0.931468577391559</c:v>
                </c:pt>
                <c:pt idx="53">
                  <c:v>0.936032935199176</c:v>
                </c:pt>
                <c:pt idx="54">
                  <c:v>0.940864460943122</c:v>
                </c:pt>
                <c:pt idx="55">
                  <c:v>0.945807179009017</c:v>
                </c:pt>
                <c:pt idx="56">
                  <c:v>0.950737348763027</c:v>
                </c:pt>
                <c:pt idx="57">
                  <c:v>0.95555903141023</c:v>
                </c:pt>
                <c:pt idx="58">
                  <c:v>0.960199749570121</c:v>
                </c:pt>
                <c:pt idx="59">
                  <c:v>0.964606757327186</c:v>
                </c:pt>
                <c:pt idx="60">
                  <c:v>0.968743703322876</c:v>
                </c:pt>
                <c:pt idx="61">
                  <c:v>0.972587720694358</c:v>
                </c:pt>
                <c:pt idx="62">
                  <c:v>0.976126888506618</c:v>
                </c:pt>
                <c:pt idx="63">
                  <c:v>0.979358039527886</c:v>
                </c:pt>
                <c:pt idx="64">
                  <c:v>0.982284879058647</c:v>
                </c:pt>
                <c:pt idx="65">
                  <c:v>0.984916384181369</c:v>
                </c:pt>
                <c:pt idx="66">
                  <c:v>0.987265452929376</c:v>
                </c:pt>
                <c:pt idx="67">
                  <c:v>0.989347775009587</c:v>
                </c:pt>
                <c:pt idx="68">
                  <c:v>0.991180897450215</c:v>
                </c:pt>
                <c:pt idx="69">
                  <c:v>0.992783460599652</c:v>
                </c:pt>
                <c:pt idx="70">
                  <c:v>0.99417458193417</c:v>
                </c:pt>
                <c:pt idx="71">
                  <c:v>0.99537336718439</c:v>
                </c:pt>
                <c:pt idx="72">
                  <c:v>0.996398530290066</c:v>
                </c:pt>
                <c:pt idx="73">
                  <c:v>0.997268105621022</c:v>
                </c:pt>
                <c:pt idx="74">
                  <c:v>0.997999237732857</c:v>
                </c:pt>
                <c:pt idx="75">
                  <c:v>0.998608035645524</c:v>
                </c:pt>
                <c:pt idx="76">
                  <c:v>0.999109480230878</c:v>
                </c:pt>
                <c:pt idx="77">
                  <c:v>0.999517374767003</c:v>
                </c:pt>
                <c:pt idx="78">
                  <c:v>0.999844330061015</c:v>
                </c:pt>
                <c:pt idx="79">
                  <c:v>1.000101776759623</c:v>
                </c:pt>
                <c:pt idx="80">
                  <c:v>1.000299998561695</c:v>
                </c:pt>
                <c:pt idx="81">
                  <c:v>1.013934765110307</c:v>
                </c:pt>
                <c:pt idx="82">
                  <c:v>1.019585199198465</c:v>
                </c:pt>
                <c:pt idx="83">
                  <c:v>1.025209876323797</c:v>
                </c:pt>
                <c:pt idx="84">
                  <c:v>1.028517927595924</c:v>
                </c:pt>
                <c:pt idx="85">
                  <c:v>1.030714983979504</c:v>
                </c:pt>
                <c:pt idx="86">
                  <c:v>1.031741230098567</c:v>
                </c:pt>
                <c:pt idx="87">
                  <c:v>1.031927240619326</c:v>
                </c:pt>
                <c:pt idx="88">
                  <c:v>1.031424356462452</c:v>
                </c:pt>
                <c:pt idx="89">
                  <c:v>1.030406622012417</c:v>
                </c:pt>
                <c:pt idx="90">
                  <c:v>1.029004987562199</c:v>
                </c:pt>
                <c:pt idx="91">
                  <c:v>1.027334117349507</c:v>
                </c:pt>
                <c:pt idx="92">
                  <c:v>1.025486824659483</c:v>
                </c:pt>
                <c:pt idx="93">
                  <c:v>1.02353945443749</c:v>
                </c:pt>
                <c:pt idx="94">
                  <c:v>1.021553184365264</c:v>
                </c:pt>
                <c:pt idx="95">
                  <c:v>1.019576455779376</c:v>
                </c:pt>
                <c:pt idx="96">
                  <c:v>1.017646733037972</c:v>
                </c:pt>
                <c:pt idx="97">
                  <c:v>1.015792226006813</c:v>
                </c:pt>
                <c:pt idx="98">
                  <c:v>1.014033368789709</c:v>
                </c:pt>
                <c:pt idx="99">
                  <c:v>1.01238414184568</c:v>
                </c:pt>
                <c:pt idx="100">
                  <c:v>1.010853224089968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1068744"/>
        <c:axId val="2071066040"/>
      </c:lineChart>
      <c:catAx>
        <c:axId val="2071068744"/>
        <c:scaling>
          <c:orientation val="minMax"/>
        </c:scaling>
        <c:delete val="0"/>
        <c:axPos val="b"/>
        <c:majorTickMark val="out"/>
        <c:minorTickMark val="none"/>
        <c:tickLblPos val="nextTo"/>
        <c:crossAx val="2071066040"/>
        <c:crosses val="autoZero"/>
        <c:auto val="1"/>
        <c:lblAlgn val="ctr"/>
        <c:lblOffset val="100"/>
        <c:noMultiLvlLbl val="0"/>
      </c:catAx>
      <c:valAx>
        <c:axId val="2071066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de-DE"/>
          </a:p>
        </c:txPr>
        <c:crossAx val="207106874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Regelung!$D$12:$D$13</c:f>
              <c:strCache>
                <c:ptCount val="1"/>
                <c:pt idx="0">
                  <c:v>e(k) 0</c:v>
                </c:pt>
              </c:strCache>
            </c:strRef>
          </c:tx>
          <c:val>
            <c:numRef>
              <c:f>Regelung!$D$14:$D$113</c:f>
              <c:numCache>
                <c:formatCode>0.00</c:formatCode>
                <c:ptCount val="100"/>
                <c:pt idx="0">
                  <c:v>0.853895339072504</c:v>
                </c:pt>
                <c:pt idx="1">
                  <c:v>0.317307812497199</c:v>
                </c:pt>
                <c:pt idx="2">
                  <c:v>0.3040146479331</c:v>
                </c:pt>
                <c:pt idx="3">
                  <c:v>0.14525656345052</c:v>
                </c:pt>
                <c:pt idx="4">
                  <c:v>0.0682075389394223</c:v>
                </c:pt>
                <c:pt idx="5">
                  <c:v>-0.0102063379452969</c:v>
                </c:pt>
                <c:pt idx="6">
                  <c:v>-0.0650635078456742</c:v>
                </c:pt>
                <c:pt idx="7">
                  <c:v>-0.108489922582137</c:v>
                </c:pt>
                <c:pt idx="8">
                  <c:v>-0.139383654004778</c:v>
                </c:pt>
                <c:pt idx="9">
                  <c:v>-0.160870792125651</c:v>
                </c:pt>
                <c:pt idx="10">
                  <c:v>-0.174277249488245</c:v>
                </c:pt>
                <c:pt idx="11">
                  <c:v>-0.181245021087883</c:v>
                </c:pt>
                <c:pt idx="12">
                  <c:v>-0.183024709978407</c:v>
                </c:pt>
                <c:pt idx="13">
                  <c:v>-0.180746991177372</c:v>
                </c:pt>
                <c:pt idx="14">
                  <c:v>-0.17535393545313</c:v>
                </c:pt>
                <c:pt idx="15">
                  <c:v>-0.167647234761727</c:v>
                </c:pt>
                <c:pt idx="16">
                  <c:v>-0.158294590144306</c:v>
                </c:pt>
                <c:pt idx="17">
                  <c:v>-0.147849132090704</c:v>
                </c:pt>
                <c:pt idx="18">
                  <c:v>-0.136762741153495</c:v>
                </c:pt>
                <c:pt idx="19">
                  <c:v>-0.125399852481736</c:v>
                </c:pt>
                <c:pt idx="20">
                  <c:v>-0.114049454692357</c:v>
                </c:pt>
                <c:pt idx="21">
                  <c:v>-0.102936104635833</c:v>
                </c:pt>
                <c:pt idx="22">
                  <c:v>-0.0922297269180003</c:v>
                </c:pt>
                <c:pt idx="23">
                  <c:v>-0.0820543513047473</c:v>
                </c:pt>
                <c:pt idx="24">
                  <c:v>-0.072495821391478</c:v>
                </c:pt>
                <c:pt idx="25">
                  <c:v>-0.0636085582119781</c:v>
                </c:pt>
                <c:pt idx="26">
                  <c:v>-0.0554214499365485</c:v>
                </c:pt>
                <c:pt idx="27">
                  <c:v>-0.0479429449690695</c:v>
                </c:pt>
                <c:pt idx="28">
                  <c:v>-0.0411654229874316</c:v>
                </c:pt>
                <c:pt idx="29">
                  <c:v>-0.0350689169112032</c:v>
                </c:pt>
                <c:pt idx="30">
                  <c:v>-0.0296242553823264</c:v>
                </c:pt>
                <c:pt idx="31">
                  <c:v>-0.0247956915581858</c:v>
                </c:pt>
                <c:pt idx="32">
                  <c:v>-0.0205430796663121</c:v>
                </c:pt>
                <c:pt idx="33">
                  <c:v>-0.0168236561856053</c:v>
                </c:pt>
                <c:pt idx="34">
                  <c:v>-0.0135934778035245</c:v>
                </c:pt>
                <c:pt idx="35">
                  <c:v>-0.0108085635898939</c:v>
                </c:pt>
                <c:pt idx="36">
                  <c:v>-0.00842578421369065</c:v>
                </c:pt>
                <c:pt idx="37">
                  <c:v>-0.006403536582593</c:v>
                </c:pt>
                <c:pt idx="38">
                  <c:v>-0.00470223805735062</c:v>
                </c:pt>
                <c:pt idx="39">
                  <c:v>-0.0032846704204735</c:v>
                </c:pt>
                <c:pt idx="40">
                  <c:v>-0.00211620008414093</c:v>
                </c:pt>
                <c:pt idx="41">
                  <c:v>0.0325515625961812</c:v>
                </c:pt>
                <c:pt idx="42">
                  <c:v>0.0471752426211971</c:v>
                </c:pt>
                <c:pt idx="43">
                  <c:v>0.0616598053933349</c:v>
                </c:pt>
                <c:pt idx="44">
                  <c:v>0.0702862079307544</c:v>
                </c:pt>
                <c:pt idx="45">
                  <c:v>0.0760761849378828</c:v>
                </c:pt>
                <c:pt idx="46">
                  <c:v>0.0788873347883841</c:v>
                </c:pt>
                <c:pt idx="47">
                  <c:v>0.079552683158098</c:v>
                </c:pt>
                <c:pt idx="48">
                  <c:v>0.0784566132726381</c:v>
                </c:pt>
                <c:pt idx="49">
                  <c:v>0.0760397121093326</c:v>
                </c:pt>
                <c:pt idx="50">
                  <c:v>0.0726342900953618</c:v>
                </c:pt>
                <c:pt idx="51">
                  <c:v>0.0685314226084409</c:v>
                </c:pt>
                <c:pt idx="52">
                  <c:v>0.0639670648008244</c:v>
                </c:pt>
                <c:pt idx="53">
                  <c:v>0.0591355390568775</c:v>
                </c:pt>
                <c:pt idx="54">
                  <c:v>0.0541928209909829</c:v>
                </c:pt>
                <c:pt idx="55">
                  <c:v>0.0492626512369734</c:v>
                </c:pt>
                <c:pt idx="56">
                  <c:v>0.0444409685897696</c:v>
                </c:pt>
                <c:pt idx="57">
                  <c:v>0.0398002504298785</c:v>
                </c:pt>
                <c:pt idx="58">
                  <c:v>0.0353932426728138</c:v>
                </c:pt>
                <c:pt idx="59">
                  <c:v>0.031256296677124</c:v>
                </c:pt>
                <c:pt idx="60">
                  <c:v>0.0274122793056417</c:v>
                </c:pt>
                <c:pt idx="61">
                  <c:v>0.0238731114933818</c:v>
                </c:pt>
                <c:pt idx="62">
                  <c:v>0.0206419604721138</c:v>
                </c:pt>
                <c:pt idx="63">
                  <c:v>0.0177151209413534</c:v>
                </c:pt>
                <c:pt idx="64">
                  <c:v>0.0150836158186312</c:v>
                </c:pt>
                <c:pt idx="65">
                  <c:v>0.0127345470706236</c:v>
                </c:pt>
                <c:pt idx="66">
                  <c:v>0.010652224990413</c:v>
                </c:pt>
                <c:pt idx="67">
                  <c:v>0.00881910254978462</c:v>
                </c:pt>
                <c:pt idx="68">
                  <c:v>0.00721653940034775</c:v>
                </c:pt>
                <c:pt idx="69">
                  <c:v>0.00582541806583034</c:v>
                </c:pt>
                <c:pt idx="70">
                  <c:v>0.00462663281561042</c:v>
                </c:pt>
                <c:pt idx="71">
                  <c:v>0.00360146970993355</c:v>
                </c:pt>
                <c:pt idx="72">
                  <c:v>0.00273189437897751</c:v>
                </c:pt>
                <c:pt idx="73">
                  <c:v>0.00200076226714251</c:v>
                </c:pt>
                <c:pt idx="74">
                  <c:v>0.00139196435447593</c:v>
                </c:pt>
                <c:pt idx="75">
                  <c:v>0.000890519769121965</c:v>
                </c:pt>
                <c:pt idx="76">
                  <c:v>0.000482625232996421</c:v>
                </c:pt>
                <c:pt idx="77">
                  <c:v>0.000155669938984526</c:v>
                </c:pt>
                <c:pt idx="78">
                  <c:v>-0.00010177675962268</c:v>
                </c:pt>
                <c:pt idx="79">
                  <c:v>-0.000299998561694792</c:v>
                </c:pt>
                <c:pt idx="80">
                  <c:v>-0.0139347651103073</c:v>
                </c:pt>
                <c:pt idx="81">
                  <c:v>-0.0195851991984649</c:v>
                </c:pt>
                <c:pt idx="82">
                  <c:v>-0.025209876323797</c:v>
                </c:pt>
                <c:pt idx="83">
                  <c:v>-0.0285179275959237</c:v>
                </c:pt>
                <c:pt idx="84">
                  <c:v>-0.030714983979504</c:v>
                </c:pt>
                <c:pt idx="85">
                  <c:v>-0.0317412300985667</c:v>
                </c:pt>
                <c:pt idx="86">
                  <c:v>-0.0319272406193259</c:v>
                </c:pt>
                <c:pt idx="87">
                  <c:v>-0.0314243564624524</c:v>
                </c:pt>
                <c:pt idx="88">
                  <c:v>-0.0304066220124171</c:v>
                </c:pt>
                <c:pt idx="89">
                  <c:v>-0.0290049875621994</c:v>
                </c:pt>
                <c:pt idx="90">
                  <c:v>-0.0273341173495075</c:v>
                </c:pt>
                <c:pt idx="91">
                  <c:v>-0.0254868246594829</c:v>
                </c:pt>
                <c:pt idx="92">
                  <c:v>-0.0235394544374897</c:v>
                </c:pt>
                <c:pt idx="93">
                  <c:v>-0.0215531843652642</c:v>
                </c:pt>
                <c:pt idx="94">
                  <c:v>-0.0195764557793761</c:v>
                </c:pt>
                <c:pt idx="95">
                  <c:v>-0.0176467330379722</c:v>
                </c:pt>
                <c:pt idx="96">
                  <c:v>-0.0157922260068129</c:v>
                </c:pt>
                <c:pt idx="97">
                  <c:v>-0.0140333687897087</c:v>
                </c:pt>
                <c:pt idx="98">
                  <c:v>-0.0123841418456802</c:v>
                </c:pt>
                <c:pt idx="99">
                  <c:v>-0.0108532240899679</c:v>
                </c:pt>
              </c:numCache>
            </c:numRef>
          </c:val>
          <c:smooth val="0"/>
        </c:ser>
        <c:ser>
          <c:idx val="15"/>
          <c:order val="1"/>
          <c:tx>
            <c:strRef>
              <c:f>Regelung!$P$12:$P$13</c:f>
              <c:strCache>
                <c:ptCount val="1"/>
                <c:pt idx="0">
                  <c:v>Sum (e(k))</c:v>
                </c:pt>
              </c:strCache>
            </c:strRef>
          </c:tx>
          <c:val>
            <c:numRef>
              <c:f>Regelung!$P$14:$P$113</c:f>
              <c:numCache>
                <c:formatCode>0.00</c:formatCode>
                <c:ptCount val="100"/>
                <c:pt idx="0">
                  <c:v>0.853895339072504</c:v>
                </c:pt>
                <c:pt idx="1">
                  <c:v>1.171203151569703</c:v>
                </c:pt>
                <c:pt idx="2">
                  <c:v>1.475217799502804</c:v>
                </c:pt>
                <c:pt idx="3">
                  <c:v>1.620474362953323</c:v>
                </c:pt>
                <c:pt idx="4">
                  <c:v>1.688681901892746</c:v>
                </c:pt>
                <c:pt idx="5">
                  <c:v>1.67847556394745</c:v>
                </c:pt>
                <c:pt idx="6">
                  <c:v>1.613412056101775</c:v>
                </c:pt>
                <c:pt idx="7">
                  <c:v>1.504922133519638</c:v>
                </c:pt>
                <c:pt idx="8">
                  <c:v>1.36553847951486</c:v>
                </c:pt>
                <c:pt idx="9">
                  <c:v>1.204667687389209</c:v>
                </c:pt>
                <c:pt idx="10">
                  <c:v>1.030390437900964</c:v>
                </c:pt>
                <c:pt idx="11">
                  <c:v>0.849145416813081</c:v>
                </c:pt>
                <c:pt idx="12">
                  <c:v>0.666120706834674</c:v>
                </c:pt>
                <c:pt idx="13">
                  <c:v>0.485373715657302</c:v>
                </c:pt>
                <c:pt idx="14">
                  <c:v>0.310019780204172</c:v>
                </c:pt>
                <c:pt idx="15">
                  <c:v>0.142372545442445</c:v>
                </c:pt>
                <c:pt idx="16">
                  <c:v>-0.0159220447018614</c:v>
                </c:pt>
                <c:pt idx="17">
                  <c:v>-0.163771176792565</c:v>
                </c:pt>
                <c:pt idx="18">
                  <c:v>-0.30053391794606</c:v>
                </c:pt>
                <c:pt idx="19">
                  <c:v>-0.425933770427796</c:v>
                </c:pt>
                <c:pt idx="20">
                  <c:v>-0.539983225120153</c:v>
                </c:pt>
                <c:pt idx="21">
                  <c:v>-0.642919329755986</c:v>
                </c:pt>
                <c:pt idx="22">
                  <c:v>-0.735149056673986</c:v>
                </c:pt>
                <c:pt idx="23">
                  <c:v>-0.817203407978734</c:v>
                </c:pt>
                <c:pt idx="24">
                  <c:v>-0.889699229370212</c:v>
                </c:pt>
                <c:pt idx="25">
                  <c:v>-0.95330778758219</c:v>
                </c:pt>
                <c:pt idx="26">
                  <c:v>-1.008729237518738</c:v>
                </c:pt>
                <c:pt idx="27">
                  <c:v>-1.056672182487808</c:v>
                </c:pt>
                <c:pt idx="28">
                  <c:v>-1.097837605475239</c:v>
                </c:pt>
                <c:pt idx="29">
                  <c:v>-1.132906522386443</c:v>
                </c:pt>
                <c:pt idx="30">
                  <c:v>-1.16253077776877</c:v>
                </c:pt>
                <c:pt idx="31">
                  <c:v>-1.187326469326955</c:v>
                </c:pt>
                <c:pt idx="32">
                  <c:v>-1.207869548993267</c:v>
                </c:pt>
                <c:pt idx="33">
                  <c:v>-1.224693205178872</c:v>
                </c:pt>
                <c:pt idx="34">
                  <c:v>-1.238286682982397</c:v>
                </c:pt>
                <c:pt idx="35">
                  <c:v>-1.249095246572291</c:v>
                </c:pt>
                <c:pt idx="36">
                  <c:v>-1.257521030785981</c:v>
                </c:pt>
                <c:pt idx="37">
                  <c:v>-1.263924567368574</c:v>
                </c:pt>
                <c:pt idx="38">
                  <c:v>-1.268626805425925</c:v>
                </c:pt>
                <c:pt idx="39">
                  <c:v>-1.271911475846398</c:v>
                </c:pt>
                <c:pt idx="40">
                  <c:v>-1.27402767593054</c:v>
                </c:pt>
                <c:pt idx="41">
                  <c:v>-1.241476113334358</c:v>
                </c:pt>
                <c:pt idx="42">
                  <c:v>-1.194300870713161</c:v>
                </c:pt>
                <c:pt idx="43">
                  <c:v>-1.132641065319826</c:v>
                </c:pt>
                <c:pt idx="44">
                  <c:v>-1.062354857389072</c:v>
                </c:pt>
                <c:pt idx="45">
                  <c:v>-0.986278672451189</c:v>
                </c:pt>
                <c:pt idx="46">
                  <c:v>-0.907391337662805</c:v>
                </c:pt>
                <c:pt idx="47">
                  <c:v>-0.827838654504707</c:v>
                </c:pt>
                <c:pt idx="48">
                  <c:v>-0.749382041232068</c:v>
                </c:pt>
                <c:pt idx="49">
                  <c:v>-0.673342329122736</c:v>
                </c:pt>
                <c:pt idx="50">
                  <c:v>-0.600708039027374</c:v>
                </c:pt>
                <c:pt idx="51">
                  <c:v>-0.532176616418933</c:v>
                </c:pt>
                <c:pt idx="52">
                  <c:v>-0.468209551618109</c:v>
                </c:pt>
                <c:pt idx="53">
                  <c:v>-0.409074012561231</c:v>
                </c:pt>
                <c:pt idx="54">
                  <c:v>-0.354881191570248</c:v>
                </c:pt>
                <c:pt idx="55">
                  <c:v>-0.305618540333275</c:v>
                </c:pt>
                <c:pt idx="56">
                  <c:v>-0.261177571743505</c:v>
                </c:pt>
                <c:pt idx="57">
                  <c:v>-0.221377321313627</c:v>
                </c:pt>
                <c:pt idx="58">
                  <c:v>-0.185984078640813</c:v>
                </c:pt>
                <c:pt idx="59">
                  <c:v>-0.154727781963689</c:v>
                </c:pt>
                <c:pt idx="60">
                  <c:v>-0.127315502658047</c:v>
                </c:pt>
                <c:pt idx="61">
                  <c:v>-0.103442391164665</c:v>
                </c:pt>
                <c:pt idx="62">
                  <c:v>-0.0828004306925516</c:v>
                </c:pt>
                <c:pt idx="63">
                  <c:v>-0.0650853097511983</c:v>
                </c:pt>
                <c:pt idx="64">
                  <c:v>-0.0500016939325671</c:v>
                </c:pt>
                <c:pt idx="65">
                  <c:v>-0.0372671468619434</c:v>
                </c:pt>
                <c:pt idx="66">
                  <c:v>-0.0266149218715305</c:v>
                </c:pt>
                <c:pt idx="67">
                  <c:v>-0.0177958193217458</c:v>
                </c:pt>
                <c:pt idx="68">
                  <c:v>-0.0105792799213981</c:v>
                </c:pt>
                <c:pt idx="69">
                  <c:v>-0.00475386185556774</c:v>
                </c:pt>
                <c:pt idx="70">
                  <c:v>-0.000127229039957328</c:v>
                </c:pt>
                <c:pt idx="71">
                  <c:v>0.00347424066997622</c:v>
                </c:pt>
                <c:pt idx="72">
                  <c:v>0.00620613504895373</c:v>
                </c:pt>
                <c:pt idx="73">
                  <c:v>0.00820689731609625</c:v>
                </c:pt>
                <c:pt idx="74">
                  <c:v>0.00959886167057218</c:v>
                </c:pt>
                <c:pt idx="75">
                  <c:v>0.0104893814396941</c:v>
                </c:pt>
                <c:pt idx="76">
                  <c:v>0.0109720066726906</c:v>
                </c:pt>
                <c:pt idx="77">
                  <c:v>0.0111276766116751</c:v>
                </c:pt>
                <c:pt idx="78">
                  <c:v>0.0110258998520524</c:v>
                </c:pt>
                <c:pt idx="79">
                  <c:v>0.0107259012903576</c:v>
                </c:pt>
                <c:pt idx="80">
                  <c:v>-0.00320886381994966</c:v>
                </c:pt>
                <c:pt idx="81">
                  <c:v>-0.0227940630184145</c:v>
                </c:pt>
                <c:pt idx="82">
                  <c:v>-0.0480039393422115</c:v>
                </c:pt>
                <c:pt idx="83">
                  <c:v>-0.0765218669381352</c:v>
                </c:pt>
                <c:pt idx="84">
                  <c:v>-0.107236850917639</c:v>
                </c:pt>
                <c:pt idx="85">
                  <c:v>-0.138978081016206</c:v>
                </c:pt>
                <c:pt idx="86">
                  <c:v>-0.170905321635532</c:v>
                </c:pt>
                <c:pt idx="87">
                  <c:v>-0.202329678097984</c:v>
                </c:pt>
                <c:pt idx="88">
                  <c:v>-0.232736300110401</c:v>
                </c:pt>
                <c:pt idx="89">
                  <c:v>-0.261741287672601</c:v>
                </c:pt>
                <c:pt idx="90">
                  <c:v>-0.289075405022108</c:v>
                </c:pt>
                <c:pt idx="91">
                  <c:v>-0.314562229681591</c:v>
                </c:pt>
                <c:pt idx="92">
                  <c:v>-0.338101684119081</c:v>
                </c:pt>
                <c:pt idx="93">
                  <c:v>-0.359654868484345</c:v>
                </c:pt>
                <c:pt idx="94">
                  <c:v>-0.379231324263721</c:v>
                </c:pt>
                <c:pt idx="95">
                  <c:v>-0.396878057301693</c:v>
                </c:pt>
                <c:pt idx="96">
                  <c:v>-0.412670283308506</c:v>
                </c:pt>
                <c:pt idx="97">
                  <c:v>-0.426703652098215</c:v>
                </c:pt>
                <c:pt idx="98">
                  <c:v>-0.439087793943895</c:v>
                </c:pt>
                <c:pt idx="99">
                  <c:v>-0.449941018033863</c:v>
                </c:pt>
              </c:numCache>
            </c:numRef>
          </c:val>
          <c:smooth val="0"/>
        </c:ser>
        <c:ser>
          <c:idx val="16"/>
          <c:order val="2"/>
          <c:tx>
            <c:strRef>
              <c:f>Regelung!$Q$12:$Q$13</c:f>
              <c:strCache>
                <c:ptCount val="1"/>
                <c:pt idx="0">
                  <c:v>Trend e'(k)= e(k)-e(k-1)</c:v>
                </c:pt>
              </c:strCache>
            </c:strRef>
          </c:tx>
          <c:val>
            <c:numRef>
              <c:f>Regelung!$Q$14:$Q$113</c:f>
              <c:numCache>
                <c:formatCode>0.00</c:formatCode>
                <c:ptCount val="100"/>
                <c:pt idx="0">
                  <c:v>0.853895339072504</c:v>
                </c:pt>
                <c:pt idx="1">
                  <c:v>-0.536587526575305</c:v>
                </c:pt>
                <c:pt idx="2">
                  <c:v>-0.0132931645640988</c:v>
                </c:pt>
                <c:pt idx="3">
                  <c:v>-0.158758084482581</c:v>
                </c:pt>
                <c:pt idx="4">
                  <c:v>-0.0770490245110973</c:v>
                </c:pt>
                <c:pt idx="5">
                  <c:v>-0.0784138768847192</c:v>
                </c:pt>
                <c:pt idx="6">
                  <c:v>-0.0548571699003773</c:v>
                </c:pt>
                <c:pt idx="7">
                  <c:v>-0.043426414736463</c:v>
                </c:pt>
                <c:pt idx="8">
                  <c:v>-0.0308937314226403</c:v>
                </c:pt>
                <c:pt idx="9">
                  <c:v>-0.0214871381208736</c:v>
                </c:pt>
                <c:pt idx="10">
                  <c:v>-0.0134064573625939</c:v>
                </c:pt>
                <c:pt idx="11">
                  <c:v>-0.00696777159963752</c:v>
                </c:pt>
                <c:pt idx="12">
                  <c:v>-0.00177968889052468</c:v>
                </c:pt>
                <c:pt idx="13">
                  <c:v>0.0022777188010353</c:v>
                </c:pt>
                <c:pt idx="14">
                  <c:v>0.00539305572424231</c:v>
                </c:pt>
                <c:pt idx="15">
                  <c:v>0.00770670069140275</c:v>
                </c:pt>
                <c:pt idx="16">
                  <c:v>0.00935264461742069</c:v>
                </c:pt>
                <c:pt idx="17">
                  <c:v>0.0104454580536027</c:v>
                </c:pt>
                <c:pt idx="18">
                  <c:v>0.0110863909372086</c:v>
                </c:pt>
                <c:pt idx="19">
                  <c:v>0.0113628886717594</c:v>
                </c:pt>
                <c:pt idx="20">
                  <c:v>0.0113503977893782</c:v>
                </c:pt>
                <c:pt idx="21">
                  <c:v>0.0111133500565244</c:v>
                </c:pt>
                <c:pt idx="22">
                  <c:v>0.0107063777178326</c:v>
                </c:pt>
                <c:pt idx="23">
                  <c:v>0.010175375613253</c:v>
                </c:pt>
                <c:pt idx="24">
                  <c:v>0.0095585299132693</c:v>
                </c:pt>
                <c:pt idx="25">
                  <c:v>0.00888726317949992</c:v>
                </c:pt>
                <c:pt idx="26">
                  <c:v>0.00818710827542964</c:v>
                </c:pt>
                <c:pt idx="27">
                  <c:v>0.00747850496747893</c:v>
                </c:pt>
                <c:pt idx="28">
                  <c:v>0.00677752198163792</c:v>
                </c:pt>
                <c:pt idx="29">
                  <c:v>0.0060965060762284</c:v>
                </c:pt>
                <c:pt idx="30">
                  <c:v>0.00544466152887677</c:v>
                </c:pt>
                <c:pt idx="31">
                  <c:v>0.00482856382414062</c:v>
                </c:pt>
                <c:pt idx="32">
                  <c:v>0.00425261189187373</c:v>
                </c:pt>
                <c:pt idx="33">
                  <c:v>0.00371942348070676</c:v>
                </c:pt>
                <c:pt idx="34">
                  <c:v>0.00323017838208079</c:v>
                </c:pt>
                <c:pt idx="35">
                  <c:v>0.0027849142136306</c:v>
                </c:pt>
                <c:pt idx="36">
                  <c:v>0.00238277937620326</c:v>
                </c:pt>
                <c:pt idx="37">
                  <c:v>0.00202224763109765</c:v>
                </c:pt>
                <c:pt idx="38">
                  <c:v>0.00170129852524239</c:v>
                </c:pt>
                <c:pt idx="39">
                  <c:v>0.00141756763687711</c:v>
                </c:pt>
                <c:pt idx="40">
                  <c:v>0.00116847033633257</c:v>
                </c:pt>
                <c:pt idx="41">
                  <c:v>0.0346677626803221</c:v>
                </c:pt>
                <c:pt idx="42">
                  <c:v>0.0146236800250159</c:v>
                </c:pt>
                <c:pt idx="43">
                  <c:v>0.0144845627721378</c:v>
                </c:pt>
                <c:pt idx="44">
                  <c:v>0.00862640253741953</c:v>
                </c:pt>
                <c:pt idx="45">
                  <c:v>0.00578997700712838</c:v>
                </c:pt>
                <c:pt idx="46">
                  <c:v>0.00281114985050135</c:v>
                </c:pt>
                <c:pt idx="47">
                  <c:v>0.000665348369713839</c:v>
                </c:pt>
                <c:pt idx="48">
                  <c:v>-0.00109606988545981</c:v>
                </c:pt>
                <c:pt idx="49">
                  <c:v>-0.00241690116330559</c:v>
                </c:pt>
                <c:pt idx="50">
                  <c:v>-0.00340542201397072</c:v>
                </c:pt>
                <c:pt idx="51">
                  <c:v>-0.00410286748692093</c:v>
                </c:pt>
                <c:pt idx="52">
                  <c:v>-0.00456435780761649</c:v>
                </c:pt>
                <c:pt idx="53">
                  <c:v>-0.00483152574394686</c:v>
                </c:pt>
                <c:pt idx="54">
                  <c:v>-0.00494271806589465</c:v>
                </c:pt>
                <c:pt idx="55">
                  <c:v>-0.00493016975400951</c:v>
                </c:pt>
                <c:pt idx="56">
                  <c:v>-0.00482168264720379</c:v>
                </c:pt>
                <c:pt idx="57">
                  <c:v>-0.00464071815989109</c:v>
                </c:pt>
                <c:pt idx="58">
                  <c:v>-0.0044070077570647</c:v>
                </c:pt>
                <c:pt idx="59">
                  <c:v>-0.00413694599568983</c:v>
                </c:pt>
                <c:pt idx="60">
                  <c:v>-0.00384401737148224</c:v>
                </c:pt>
                <c:pt idx="61">
                  <c:v>-0.00353916781225992</c:v>
                </c:pt>
                <c:pt idx="62">
                  <c:v>-0.00323115102126803</c:v>
                </c:pt>
                <c:pt idx="63">
                  <c:v>-0.00292683953076039</c:v>
                </c:pt>
                <c:pt idx="64">
                  <c:v>-0.0026315051227222</c:v>
                </c:pt>
                <c:pt idx="65">
                  <c:v>-0.00234906874800754</c:v>
                </c:pt>
                <c:pt idx="66">
                  <c:v>-0.00208232208021066</c:v>
                </c:pt>
                <c:pt idx="67">
                  <c:v>-0.00183312244062836</c:v>
                </c:pt>
                <c:pt idx="68">
                  <c:v>-0.00160256314943687</c:v>
                </c:pt>
                <c:pt idx="69">
                  <c:v>-0.00139112133451742</c:v>
                </c:pt>
                <c:pt idx="70">
                  <c:v>-0.00119878525021992</c:v>
                </c:pt>
                <c:pt idx="71">
                  <c:v>-0.00102516310567686</c:v>
                </c:pt>
                <c:pt idx="72">
                  <c:v>-0.000869575330956044</c:v>
                </c:pt>
                <c:pt idx="73">
                  <c:v>-0.000731132111834995</c:v>
                </c:pt>
                <c:pt idx="74">
                  <c:v>-0.000608797912666584</c:v>
                </c:pt>
                <c:pt idx="75">
                  <c:v>-0.000501444585353965</c:v>
                </c:pt>
                <c:pt idx="76">
                  <c:v>-0.000407894536125544</c:v>
                </c:pt>
                <c:pt idx="77">
                  <c:v>-0.000326955294011896</c:v>
                </c:pt>
                <c:pt idx="78">
                  <c:v>-0.000257446698607206</c:v>
                </c:pt>
                <c:pt idx="79">
                  <c:v>-0.000198221802072112</c:v>
                </c:pt>
                <c:pt idx="80">
                  <c:v>-0.0136347665486125</c:v>
                </c:pt>
                <c:pt idx="81">
                  <c:v>-0.0056504340881576</c:v>
                </c:pt>
                <c:pt idx="82">
                  <c:v>-0.0056246771253321</c:v>
                </c:pt>
                <c:pt idx="83">
                  <c:v>-0.0033080512721267</c:v>
                </c:pt>
                <c:pt idx="84">
                  <c:v>-0.00219705638358027</c:v>
                </c:pt>
                <c:pt idx="85">
                  <c:v>-0.00102624611906276</c:v>
                </c:pt>
                <c:pt idx="86">
                  <c:v>-0.000186010520759131</c:v>
                </c:pt>
                <c:pt idx="87">
                  <c:v>0.000502884156873433</c:v>
                </c:pt>
                <c:pt idx="88">
                  <c:v>0.00101773445003528</c:v>
                </c:pt>
                <c:pt idx="89">
                  <c:v>0.00140163445021774</c:v>
                </c:pt>
                <c:pt idx="90">
                  <c:v>0.00167087021269193</c:v>
                </c:pt>
                <c:pt idx="91">
                  <c:v>0.00184729269002461</c:v>
                </c:pt>
                <c:pt idx="92">
                  <c:v>0.00194737022199312</c:v>
                </c:pt>
                <c:pt idx="93">
                  <c:v>0.00198627007222558</c:v>
                </c:pt>
                <c:pt idx="94">
                  <c:v>0.00197672858588809</c:v>
                </c:pt>
                <c:pt idx="95">
                  <c:v>0.00192972274140387</c:v>
                </c:pt>
                <c:pt idx="96">
                  <c:v>0.0018545070311593</c:v>
                </c:pt>
                <c:pt idx="97">
                  <c:v>0.00175885721710423</c:v>
                </c:pt>
                <c:pt idx="98">
                  <c:v>0.00164922694402852</c:v>
                </c:pt>
                <c:pt idx="99">
                  <c:v>0.00153091775571223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1033528"/>
        <c:axId val="2071030536"/>
      </c:lineChart>
      <c:catAx>
        <c:axId val="2071033528"/>
        <c:scaling>
          <c:orientation val="minMax"/>
        </c:scaling>
        <c:delete val="0"/>
        <c:axPos val="b"/>
        <c:majorTickMark val="out"/>
        <c:minorTickMark val="none"/>
        <c:tickLblPos val="nextTo"/>
        <c:crossAx val="2071030536"/>
        <c:crosses val="autoZero"/>
        <c:auto val="1"/>
        <c:lblAlgn val="ctr"/>
        <c:lblOffset val="100"/>
        <c:noMultiLvlLbl val="0"/>
      </c:catAx>
      <c:valAx>
        <c:axId val="207103053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7103352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Regelung!$D$12:$D$13</c:f>
              <c:strCache>
                <c:ptCount val="1"/>
                <c:pt idx="0">
                  <c:v>e(k) 0</c:v>
                </c:pt>
              </c:strCache>
            </c:strRef>
          </c:tx>
          <c:val>
            <c:numRef>
              <c:f>Regelung!$D$14:$D$113</c:f>
              <c:numCache>
                <c:formatCode>0.00</c:formatCode>
                <c:ptCount val="100"/>
                <c:pt idx="0">
                  <c:v>0.853895339072504</c:v>
                </c:pt>
                <c:pt idx="1">
                  <c:v>0.317307812497199</c:v>
                </c:pt>
                <c:pt idx="2">
                  <c:v>0.3040146479331</c:v>
                </c:pt>
                <c:pt idx="3">
                  <c:v>0.14525656345052</c:v>
                </c:pt>
                <c:pt idx="4">
                  <c:v>0.0682075389394223</c:v>
                </c:pt>
                <c:pt idx="5">
                  <c:v>-0.0102063379452969</c:v>
                </c:pt>
                <c:pt idx="6">
                  <c:v>-0.0650635078456742</c:v>
                </c:pt>
                <c:pt idx="7">
                  <c:v>-0.108489922582137</c:v>
                </c:pt>
                <c:pt idx="8">
                  <c:v>-0.139383654004778</c:v>
                </c:pt>
                <c:pt idx="9">
                  <c:v>-0.160870792125651</c:v>
                </c:pt>
                <c:pt idx="10">
                  <c:v>-0.174277249488245</c:v>
                </c:pt>
                <c:pt idx="11">
                  <c:v>-0.181245021087883</c:v>
                </c:pt>
                <c:pt idx="12">
                  <c:v>-0.183024709978407</c:v>
                </c:pt>
                <c:pt idx="13">
                  <c:v>-0.180746991177372</c:v>
                </c:pt>
                <c:pt idx="14">
                  <c:v>-0.17535393545313</c:v>
                </c:pt>
                <c:pt idx="15">
                  <c:v>-0.167647234761727</c:v>
                </c:pt>
                <c:pt idx="16">
                  <c:v>-0.158294590144306</c:v>
                </c:pt>
                <c:pt idx="17">
                  <c:v>-0.147849132090704</c:v>
                </c:pt>
                <c:pt idx="18">
                  <c:v>-0.136762741153495</c:v>
                </c:pt>
                <c:pt idx="19">
                  <c:v>-0.125399852481736</c:v>
                </c:pt>
                <c:pt idx="20">
                  <c:v>-0.114049454692357</c:v>
                </c:pt>
                <c:pt idx="21">
                  <c:v>-0.102936104635833</c:v>
                </c:pt>
                <c:pt idx="22">
                  <c:v>-0.0922297269180003</c:v>
                </c:pt>
                <c:pt idx="23">
                  <c:v>-0.0820543513047473</c:v>
                </c:pt>
                <c:pt idx="24">
                  <c:v>-0.072495821391478</c:v>
                </c:pt>
                <c:pt idx="25">
                  <c:v>-0.0636085582119781</c:v>
                </c:pt>
                <c:pt idx="26">
                  <c:v>-0.0554214499365485</c:v>
                </c:pt>
                <c:pt idx="27">
                  <c:v>-0.0479429449690695</c:v>
                </c:pt>
                <c:pt idx="28">
                  <c:v>-0.0411654229874316</c:v>
                </c:pt>
                <c:pt idx="29">
                  <c:v>-0.0350689169112032</c:v>
                </c:pt>
                <c:pt idx="30">
                  <c:v>-0.0296242553823264</c:v>
                </c:pt>
                <c:pt idx="31">
                  <c:v>-0.0247956915581858</c:v>
                </c:pt>
                <c:pt idx="32">
                  <c:v>-0.0205430796663121</c:v>
                </c:pt>
                <c:pt idx="33">
                  <c:v>-0.0168236561856053</c:v>
                </c:pt>
                <c:pt idx="34">
                  <c:v>-0.0135934778035245</c:v>
                </c:pt>
                <c:pt idx="35">
                  <c:v>-0.0108085635898939</c:v>
                </c:pt>
                <c:pt idx="36">
                  <c:v>-0.00842578421369065</c:v>
                </c:pt>
                <c:pt idx="37">
                  <c:v>-0.006403536582593</c:v>
                </c:pt>
                <c:pt idx="38">
                  <c:v>-0.00470223805735062</c:v>
                </c:pt>
                <c:pt idx="39">
                  <c:v>-0.0032846704204735</c:v>
                </c:pt>
                <c:pt idx="40">
                  <c:v>-0.00211620008414093</c:v>
                </c:pt>
                <c:pt idx="41">
                  <c:v>0.0325515625961812</c:v>
                </c:pt>
                <c:pt idx="42">
                  <c:v>0.0471752426211971</c:v>
                </c:pt>
                <c:pt idx="43">
                  <c:v>0.0616598053933349</c:v>
                </c:pt>
                <c:pt idx="44">
                  <c:v>0.0702862079307544</c:v>
                </c:pt>
                <c:pt idx="45">
                  <c:v>0.0760761849378828</c:v>
                </c:pt>
                <c:pt idx="46">
                  <c:v>0.0788873347883841</c:v>
                </c:pt>
                <c:pt idx="47">
                  <c:v>0.079552683158098</c:v>
                </c:pt>
                <c:pt idx="48">
                  <c:v>0.0784566132726381</c:v>
                </c:pt>
                <c:pt idx="49">
                  <c:v>0.0760397121093326</c:v>
                </c:pt>
                <c:pt idx="50">
                  <c:v>0.0726342900953618</c:v>
                </c:pt>
                <c:pt idx="51">
                  <c:v>0.0685314226084409</c:v>
                </c:pt>
                <c:pt idx="52">
                  <c:v>0.0639670648008244</c:v>
                </c:pt>
                <c:pt idx="53">
                  <c:v>0.0591355390568775</c:v>
                </c:pt>
                <c:pt idx="54">
                  <c:v>0.0541928209909829</c:v>
                </c:pt>
                <c:pt idx="55">
                  <c:v>0.0492626512369734</c:v>
                </c:pt>
                <c:pt idx="56">
                  <c:v>0.0444409685897696</c:v>
                </c:pt>
                <c:pt idx="57">
                  <c:v>0.0398002504298785</c:v>
                </c:pt>
                <c:pt idx="58">
                  <c:v>0.0353932426728138</c:v>
                </c:pt>
                <c:pt idx="59">
                  <c:v>0.031256296677124</c:v>
                </c:pt>
                <c:pt idx="60">
                  <c:v>0.0274122793056417</c:v>
                </c:pt>
                <c:pt idx="61">
                  <c:v>0.0238731114933818</c:v>
                </c:pt>
                <c:pt idx="62">
                  <c:v>0.0206419604721138</c:v>
                </c:pt>
                <c:pt idx="63">
                  <c:v>0.0177151209413534</c:v>
                </c:pt>
                <c:pt idx="64">
                  <c:v>0.0150836158186312</c:v>
                </c:pt>
                <c:pt idx="65">
                  <c:v>0.0127345470706236</c:v>
                </c:pt>
                <c:pt idx="66">
                  <c:v>0.010652224990413</c:v>
                </c:pt>
                <c:pt idx="67">
                  <c:v>0.00881910254978462</c:v>
                </c:pt>
                <c:pt idx="68">
                  <c:v>0.00721653940034775</c:v>
                </c:pt>
                <c:pt idx="69">
                  <c:v>0.00582541806583034</c:v>
                </c:pt>
                <c:pt idx="70">
                  <c:v>0.00462663281561042</c:v>
                </c:pt>
                <c:pt idx="71">
                  <c:v>0.00360146970993355</c:v>
                </c:pt>
                <c:pt idx="72">
                  <c:v>0.00273189437897751</c:v>
                </c:pt>
                <c:pt idx="73">
                  <c:v>0.00200076226714251</c:v>
                </c:pt>
                <c:pt idx="74">
                  <c:v>0.00139196435447593</c:v>
                </c:pt>
                <c:pt idx="75">
                  <c:v>0.000890519769121965</c:v>
                </c:pt>
                <c:pt idx="76">
                  <c:v>0.000482625232996421</c:v>
                </c:pt>
                <c:pt idx="77">
                  <c:v>0.000155669938984526</c:v>
                </c:pt>
                <c:pt idx="78">
                  <c:v>-0.00010177675962268</c:v>
                </c:pt>
                <c:pt idx="79">
                  <c:v>-0.000299998561694792</c:v>
                </c:pt>
                <c:pt idx="80">
                  <c:v>-0.0139347651103073</c:v>
                </c:pt>
                <c:pt idx="81">
                  <c:v>-0.0195851991984649</c:v>
                </c:pt>
                <c:pt idx="82">
                  <c:v>-0.025209876323797</c:v>
                </c:pt>
                <c:pt idx="83">
                  <c:v>-0.0285179275959237</c:v>
                </c:pt>
                <c:pt idx="84">
                  <c:v>-0.030714983979504</c:v>
                </c:pt>
                <c:pt idx="85">
                  <c:v>-0.0317412300985667</c:v>
                </c:pt>
                <c:pt idx="86">
                  <c:v>-0.0319272406193259</c:v>
                </c:pt>
                <c:pt idx="87">
                  <c:v>-0.0314243564624524</c:v>
                </c:pt>
                <c:pt idx="88">
                  <c:v>-0.0304066220124171</c:v>
                </c:pt>
                <c:pt idx="89">
                  <c:v>-0.0290049875621994</c:v>
                </c:pt>
                <c:pt idx="90">
                  <c:v>-0.0273341173495075</c:v>
                </c:pt>
                <c:pt idx="91">
                  <c:v>-0.0254868246594829</c:v>
                </c:pt>
                <c:pt idx="92">
                  <c:v>-0.0235394544374897</c:v>
                </c:pt>
                <c:pt idx="93">
                  <c:v>-0.0215531843652642</c:v>
                </c:pt>
                <c:pt idx="94">
                  <c:v>-0.0195764557793761</c:v>
                </c:pt>
                <c:pt idx="95">
                  <c:v>-0.0176467330379722</c:v>
                </c:pt>
                <c:pt idx="96">
                  <c:v>-0.0157922260068129</c:v>
                </c:pt>
                <c:pt idx="97">
                  <c:v>-0.0140333687897087</c:v>
                </c:pt>
                <c:pt idx="98">
                  <c:v>-0.0123841418456802</c:v>
                </c:pt>
                <c:pt idx="99">
                  <c:v>-0.0108532240899679</c:v>
                </c:pt>
              </c:numCache>
            </c:numRef>
          </c:val>
          <c:smooth val="0"/>
        </c:ser>
        <c:ser>
          <c:idx val="16"/>
          <c:order val="1"/>
          <c:tx>
            <c:strRef>
              <c:f>Regelung!$Q$12:$Q$13</c:f>
              <c:strCache>
                <c:ptCount val="1"/>
                <c:pt idx="0">
                  <c:v>Trend e'(k)= e(k)-e(k-1)</c:v>
                </c:pt>
              </c:strCache>
            </c:strRef>
          </c:tx>
          <c:val>
            <c:numRef>
              <c:f>Regelung!$Q$14:$Q$113</c:f>
              <c:numCache>
                <c:formatCode>0.00</c:formatCode>
                <c:ptCount val="100"/>
                <c:pt idx="0">
                  <c:v>0.853895339072504</c:v>
                </c:pt>
                <c:pt idx="1">
                  <c:v>-0.536587526575305</c:v>
                </c:pt>
                <c:pt idx="2">
                  <c:v>-0.0132931645640988</c:v>
                </c:pt>
                <c:pt idx="3">
                  <c:v>-0.158758084482581</c:v>
                </c:pt>
                <c:pt idx="4">
                  <c:v>-0.0770490245110973</c:v>
                </c:pt>
                <c:pt idx="5">
                  <c:v>-0.0784138768847192</c:v>
                </c:pt>
                <c:pt idx="6">
                  <c:v>-0.0548571699003773</c:v>
                </c:pt>
                <c:pt idx="7">
                  <c:v>-0.043426414736463</c:v>
                </c:pt>
                <c:pt idx="8">
                  <c:v>-0.0308937314226403</c:v>
                </c:pt>
                <c:pt idx="9">
                  <c:v>-0.0214871381208736</c:v>
                </c:pt>
                <c:pt idx="10">
                  <c:v>-0.0134064573625939</c:v>
                </c:pt>
                <c:pt idx="11">
                  <c:v>-0.00696777159963752</c:v>
                </c:pt>
                <c:pt idx="12">
                  <c:v>-0.00177968889052468</c:v>
                </c:pt>
                <c:pt idx="13">
                  <c:v>0.0022777188010353</c:v>
                </c:pt>
                <c:pt idx="14">
                  <c:v>0.00539305572424231</c:v>
                </c:pt>
                <c:pt idx="15">
                  <c:v>0.00770670069140275</c:v>
                </c:pt>
                <c:pt idx="16">
                  <c:v>0.00935264461742069</c:v>
                </c:pt>
                <c:pt idx="17">
                  <c:v>0.0104454580536027</c:v>
                </c:pt>
                <c:pt idx="18">
                  <c:v>0.0110863909372086</c:v>
                </c:pt>
                <c:pt idx="19">
                  <c:v>0.0113628886717594</c:v>
                </c:pt>
                <c:pt idx="20">
                  <c:v>0.0113503977893782</c:v>
                </c:pt>
                <c:pt idx="21">
                  <c:v>0.0111133500565244</c:v>
                </c:pt>
                <c:pt idx="22">
                  <c:v>0.0107063777178326</c:v>
                </c:pt>
                <c:pt idx="23">
                  <c:v>0.010175375613253</c:v>
                </c:pt>
                <c:pt idx="24">
                  <c:v>0.0095585299132693</c:v>
                </c:pt>
                <c:pt idx="25">
                  <c:v>0.00888726317949992</c:v>
                </c:pt>
                <c:pt idx="26">
                  <c:v>0.00818710827542964</c:v>
                </c:pt>
                <c:pt idx="27">
                  <c:v>0.00747850496747893</c:v>
                </c:pt>
                <c:pt idx="28">
                  <c:v>0.00677752198163792</c:v>
                </c:pt>
                <c:pt idx="29">
                  <c:v>0.0060965060762284</c:v>
                </c:pt>
                <c:pt idx="30">
                  <c:v>0.00544466152887677</c:v>
                </c:pt>
                <c:pt idx="31">
                  <c:v>0.00482856382414062</c:v>
                </c:pt>
                <c:pt idx="32">
                  <c:v>0.00425261189187373</c:v>
                </c:pt>
                <c:pt idx="33">
                  <c:v>0.00371942348070676</c:v>
                </c:pt>
                <c:pt idx="34">
                  <c:v>0.00323017838208079</c:v>
                </c:pt>
                <c:pt idx="35">
                  <c:v>0.0027849142136306</c:v>
                </c:pt>
                <c:pt idx="36">
                  <c:v>0.00238277937620326</c:v>
                </c:pt>
                <c:pt idx="37">
                  <c:v>0.00202224763109765</c:v>
                </c:pt>
                <c:pt idx="38">
                  <c:v>0.00170129852524239</c:v>
                </c:pt>
                <c:pt idx="39">
                  <c:v>0.00141756763687711</c:v>
                </c:pt>
                <c:pt idx="40">
                  <c:v>0.00116847033633257</c:v>
                </c:pt>
                <c:pt idx="41">
                  <c:v>0.0346677626803221</c:v>
                </c:pt>
                <c:pt idx="42">
                  <c:v>0.0146236800250159</c:v>
                </c:pt>
                <c:pt idx="43">
                  <c:v>0.0144845627721378</c:v>
                </c:pt>
                <c:pt idx="44">
                  <c:v>0.00862640253741953</c:v>
                </c:pt>
                <c:pt idx="45">
                  <c:v>0.00578997700712838</c:v>
                </c:pt>
                <c:pt idx="46">
                  <c:v>0.00281114985050135</c:v>
                </c:pt>
                <c:pt idx="47">
                  <c:v>0.000665348369713839</c:v>
                </c:pt>
                <c:pt idx="48">
                  <c:v>-0.00109606988545981</c:v>
                </c:pt>
                <c:pt idx="49">
                  <c:v>-0.00241690116330559</c:v>
                </c:pt>
                <c:pt idx="50">
                  <c:v>-0.00340542201397072</c:v>
                </c:pt>
                <c:pt idx="51">
                  <c:v>-0.00410286748692093</c:v>
                </c:pt>
                <c:pt idx="52">
                  <c:v>-0.00456435780761649</c:v>
                </c:pt>
                <c:pt idx="53">
                  <c:v>-0.00483152574394686</c:v>
                </c:pt>
                <c:pt idx="54">
                  <c:v>-0.00494271806589465</c:v>
                </c:pt>
                <c:pt idx="55">
                  <c:v>-0.00493016975400951</c:v>
                </c:pt>
                <c:pt idx="56">
                  <c:v>-0.00482168264720379</c:v>
                </c:pt>
                <c:pt idx="57">
                  <c:v>-0.00464071815989109</c:v>
                </c:pt>
                <c:pt idx="58">
                  <c:v>-0.0044070077570647</c:v>
                </c:pt>
                <c:pt idx="59">
                  <c:v>-0.00413694599568983</c:v>
                </c:pt>
                <c:pt idx="60">
                  <c:v>-0.00384401737148224</c:v>
                </c:pt>
                <c:pt idx="61">
                  <c:v>-0.00353916781225992</c:v>
                </c:pt>
                <c:pt idx="62">
                  <c:v>-0.00323115102126803</c:v>
                </c:pt>
                <c:pt idx="63">
                  <c:v>-0.00292683953076039</c:v>
                </c:pt>
                <c:pt idx="64">
                  <c:v>-0.0026315051227222</c:v>
                </c:pt>
                <c:pt idx="65">
                  <c:v>-0.00234906874800754</c:v>
                </c:pt>
                <c:pt idx="66">
                  <c:v>-0.00208232208021066</c:v>
                </c:pt>
                <c:pt idx="67">
                  <c:v>-0.00183312244062836</c:v>
                </c:pt>
                <c:pt idx="68">
                  <c:v>-0.00160256314943687</c:v>
                </c:pt>
                <c:pt idx="69">
                  <c:v>-0.00139112133451742</c:v>
                </c:pt>
                <c:pt idx="70">
                  <c:v>-0.00119878525021992</c:v>
                </c:pt>
                <c:pt idx="71">
                  <c:v>-0.00102516310567686</c:v>
                </c:pt>
                <c:pt idx="72">
                  <c:v>-0.000869575330956044</c:v>
                </c:pt>
                <c:pt idx="73">
                  <c:v>-0.000731132111834995</c:v>
                </c:pt>
                <c:pt idx="74">
                  <c:v>-0.000608797912666584</c:v>
                </c:pt>
                <c:pt idx="75">
                  <c:v>-0.000501444585353965</c:v>
                </c:pt>
                <c:pt idx="76">
                  <c:v>-0.000407894536125544</c:v>
                </c:pt>
                <c:pt idx="77">
                  <c:v>-0.000326955294011896</c:v>
                </c:pt>
                <c:pt idx="78">
                  <c:v>-0.000257446698607206</c:v>
                </c:pt>
                <c:pt idx="79">
                  <c:v>-0.000198221802072112</c:v>
                </c:pt>
                <c:pt idx="80">
                  <c:v>-0.0136347665486125</c:v>
                </c:pt>
                <c:pt idx="81">
                  <c:v>-0.0056504340881576</c:v>
                </c:pt>
                <c:pt idx="82">
                  <c:v>-0.0056246771253321</c:v>
                </c:pt>
                <c:pt idx="83">
                  <c:v>-0.0033080512721267</c:v>
                </c:pt>
                <c:pt idx="84">
                  <c:v>-0.00219705638358027</c:v>
                </c:pt>
                <c:pt idx="85">
                  <c:v>-0.00102624611906276</c:v>
                </c:pt>
                <c:pt idx="86">
                  <c:v>-0.000186010520759131</c:v>
                </c:pt>
                <c:pt idx="87">
                  <c:v>0.000502884156873433</c:v>
                </c:pt>
                <c:pt idx="88">
                  <c:v>0.00101773445003528</c:v>
                </c:pt>
                <c:pt idx="89">
                  <c:v>0.00140163445021774</c:v>
                </c:pt>
                <c:pt idx="90">
                  <c:v>0.00167087021269193</c:v>
                </c:pt>
                <c:pt idx="91">
                  <c:v>0.00184729269002461</c:v>
                </c:pt>
                <c:pt idx="92">
                  <c:v>0.00194737022199312</c:v>
                </c:pt>
                <c:pt idx="93">
                  <c:v>0.00198627007222558</c:v>
                </c:pt>
                <c:pt idx="94">
                  <c:v>0.00197672858588809</c:v>
                </c:pt>
                <c:pt idx="95">
                  <c:v>0.00192972274140387</c:v>
                </c:pt>
                <c:pt idx="96">
                  <c:v>0.0018545070311593</c:v>
                </c:pt>
                <c:pt idx="97">
                  <c:v>0.00175885721710423</c:v>
                </c:pt>
                <c:pt idx="98">
                  <c:v>0.00164922694402852</c:v>
                </c:pt>
                <c:pt idx="99">
                  <c:v>0.00153091775571223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1003368"/>
        <c:axId val="2071000376"/>
      </c:lineChart>
      <c:catAx>
        <c:axId val="2071003368"/>
        <c:scaling>
          <c:orientation val="minMax"/>
        </c:scaling>
        <c:delete val="0"/>
        <c:axPos val="b"/>
        <c:majorTickMark val="out"/>
        <c:minorTickMark val="none"/>
        <c:tickLblPos val="nextTo"/>
        <c:crossAx val="2071000376"/>
        <c:crosses val="autoZero"/>
        <c:auto val="1"/>
        <c:lblAlgn val="ctr"/>
        <c:lblOffset val="100"/>
        <c:noMultiLvlLbl val="0"/>
      </c:catAx>
      <c:valAx>
        <c:axId val="207100037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7100336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325178169454797"/>
          <c:y val="0.0251141552511415"/>
          <c:w val="0.835211888549518"/>
          <c:h val="0.912450652572538"/>
        </c:manualLayout>
      </c:layout>
      <c:lineChart>
        <c:grouping val="standard"/>
        <c:varyColors val="0"/>
        <c:ser>
          <c:idx val="1"/>
          <c:order val="0"/>
          <c:tx>
            <c:strRef>
              <c:f>Zustandsmodell!$B$13</c:f>
              <c:strCache>
                <c:ptCount val="1"/>
                <c:pt idx="0">
                  <c:v>u(k)  [V]</c:v>
                </c:pt>
              </c:strCache>
            </c:strRef>
          </c:tx>
          <c:val>
            <c:numRef>
              <c:f>Zustandsmodell!$B$14:$B$114</c:f>
              <c:numCache>
                <c:formatCode>General</c:formatCode>
                <c:ptCount val="101"/>
                <c:pt idx="0">
                  <c:v>0.0</c:v>
                </c:pt>
                <c:pt idx="1">
                  <c:v>24.0</c:v>
                </c:pt>
                <c:pt idx="2">
                  <c:v>24.0</c:v>
                </c:pt>
                <c:pt idx="3">
                  <c:v>24.0</c:v>
                </c:pt>
                <c:pt idx="4">
                  <c:v>24.0</c:v>
                </c:pt>
                <c:pt idx="5">
                  <c:v>24.0</c:v>
                </c:pt>
                <c:pt idx="6">
                  <c:v>24.0</c:v>
                </c:pt>
                <c:pt idx="7">
                  <c:v>24.0</c:v>
                </c:pt>
                <c:pt idx="8">
                  <c:v>24.0</c:v>
                </c:pt>
                <c:pt idx="9">
                  <c:v>24.0</c:v>
                </c:pt>
                <c:pt idx="10">
                  <c:v>24.0</c:v>
                </c:pt>
                <c:pt idx="11">
                  <c:v>24.0</c:v>
                </c:pt>
                <c:pt idx="12">
                  <c:v>24.0</c:v>
                </c:pt>
                <c:pt idx="13">
                  <c:v>24.0</c:v>
                </c:pt>
                <c:pt idx="14">
                  <c:v>24.0</c:v>
                </c:pt>
                <c:pt idx="15">
                  <c:v>24.0</c:v>
                </c:pt>
                <c:pt idx="16">
                  <c:v>24.0</c:v>
                </c:pt>
                <c:pt idx="17">
                  <c:v>24.0</c:v>
                </c:pt>
                <c:pt idx="18">
                  <c:v>24.0</c:v>
                </c:pt>
                <c:pt idx="19">
                  <c:v>24.0</c:v>
                </c:pt>
                <c:pt idx="20">
                  <c:v>24.0</c:v>
                </c:pt>
                <c:pt idx="21">
                  <c:v>24.0</c:v>
                </c:pt>
                <c:pt idx="22">
                  <c:v>24.0</c:v>
                </c:pt>
                <c:pt idx="23">
                  <c:v>24.0</c:v>
                </c:pt>
                <c:pt idx="24">
                  <c:v>24.0</c:v>
                </c:pt>
                <c:pt idx="25">
                  <c:v>24.0</c:v>
                </c:pt>
                <c:pt idx="26">
                  <c:v>24.0</c:v>
                </c:pt>
                <c:pt idx="27">
                  <c:v>24.0</c:v>
                </c:pt>
                <c:pt idx="28">
                  <c:v>24.0</c:v>
                </c:pt>
                <c:pt idx="29">
                  <c:v>24.0</c:v>
                </c:pt>
                <c:pt idx="30">
                  <c:v>24.0</c:v>
                </c:pt>
                <c:pt idx="31">
                  <c:v>24.0</c:v>
                </c:pt>
                <c:pt idx="32">
                  <c:v>24.0</c:v>
                </c:pt>
                <c:pt idx="33">
                  <c:v>24.0</c:v>
                </c:pt>
                <c:pt idx="34">
                  <c:v>24.0</c:v>
                </c:pt>
                <c:pt idx="35">
                  <c:v>24.0</c:v>
                </c:pt>
                <c:pt idx="36">
                  <c:v>24.0</c:v>
                </c:pt>
                <c:pt idx="37">
                  <c:v>24.0</c:v>
                </c:pt>
                <c:pt idx="38">
                  <c:v>24.0</c:v>
                </c:pt>
                <c:pt idx="39">
                  <c:v>24.0</c:v>
                </c:pt>
                <c:pt idx="40">
                  <c:v>24.0</c:v>
                </c:pt>
                <c:pt idx="41">
                  <c:v>24.0</c:v>
                </c:pt>
                <c:pt idx="42">
                  <c:v>24.0</c:v>
                </c:pt>
                <c:pt idx="43">
                  <c:v>24.0</c:v>
                </c:pt>
                <c:pt idx="44">
                  <c:v>24.0</c:v>
                </c:pt>
                <c:pt idx="45">
                  <c:v>24.0</c:v>
                </c:pt>
                <c:pt idx="46">
                  <c:v>24.0</c:v>
                </c:pt>
                <c:pt idx="47">
                  <c:v>24.0</c:v>
                </c:pt>
                <c:pt idx="48">
                  <c:v>24.0</c:v>
                </c:pt>
                <c:pt idx="49">
                  <c:v>24.0</c:v>
                </c:pt>
                <c:pt idx="50">
                  <c:v>24.0</c:v>
                </c:pt>
                <c:pt idx="51">
                  <c:v>24.0</c:v>
                </c:pt>
                <c:pt idx="52">
                  <c:v>24.0</c:v>
                </c:pt>
                <c:pt idx="53">
                  <c:v>24.0</c:v>
                </c:pt>
                <c:pt idx="54">
                  <c:v>24.0</c:v>
                </c:pt>
                <c:pt idx="55">
                  <c:v>24.0</c:v>
                </c:pt>
                <c:pt idx="56">
                  <c:v>24.0</c:v>
                </c:pt>
                <c:pt idx="57">
                  <c:v>24.0</c:v>
                </c:pt>
                <c:pt idx="58">
                  <c:v>24.0</c:v>
                </c:pt>
                <c:pt idx="59">
                  <c:v>24.0</c:v>
                </c:pt>
                <c:pt idx="60">
                  <c:v>24.0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Zustandsmodell!$C$13</c:f>
              <c:strCache>
                <c:ptCount val="1"/>
                <c:pt idx="0">
                  <c:v>x1(k)  [A]</c:v>
                </c:pt>
              </c:strCache>
            </c:strRef>
          </c:tx>
          <c:val>
            <c:numRef>
              <c:f>Zustandsmodell!$C$14:$C$114</c:f>
              <c:numCache>
                <c:formatCode>0.00</c:formatCode>
                <c:ptCount val="101"/>
                <c:pt idx="0" formatCode="General">
                  <c:v>0.0</c:v>
                </c:pt>
                <c:pt idx="1">
                  <c:v>6.896837256731212</c:v>
                </c:pt>
                <c:pt idx="2">
                  <c:v>6.342181886111428</c:v>
                </c:pt>
                <c:pt idx="3">
                  <c:v>5.633939658872235</c:v>
                </c:pt>
                <c:pt idx="4">
                  <c:v>4.998594507526828</c:v>
                </c:pt>
                <c:pt idx="5">
                  <c:v>4.434697523517548</c:v>
                </c:pt>
                <c:pt idx="6">
                  <c:v>3.93440789354225</c:v>
                </c:pt>
                <c:pt idx="7">
                  <c:v>3.490557012854068</c:v>
                </c:pt>
                <c:pt idx="8">
                  <c:v>3.096778108135514</c:v>
                </c:pt>
                <c:pt idx="9">
                  <c:v>2.747422435714997</c:v>
                </c:pt>
                <c:pt idx="10">
                  <c:v>2.437478494315711</c:v>
                </c:pt>
                <c:pt idx="11">
                  <c:v>2.162500143049448</c:v>
                </c:pt>
                <c:pt idx="12">
                  <c:v>1.918542821852344</c:v>
                </c:pt>
                <c:pt idx="13">
                  <c:v>1.70210696684194</c:v>
                </c:pt>
                <c:pt idx="14">
                  <c:v>1.510087809129359</c:v>
                </c:pt>
                <c:pt idx="15">
                  <c:v>1.339730836959124</c:v>
                </c:pt>
                <c:pt idx="16">
                  <c:v>1.188592282281939</c:v>
                </c:pt>
                <c:pt idx="17">
                  <c:v>1.054504064940987</c:v>
                </c:pt>
                <c:pt idx="18">
                  <c:v>0.935542691596663</c:v>
                </c:pt>
                <c:pt idx="19">
                  <c:v>0.83000166324528</c:v>
                </c:pt>
                <c:pt idx="20">
                  <c:v>0.73636699551808</c:v>
                </c:pt>
                <c:pt idx="21">
                  <c:v>0.653295500599596</c:v>
                </c:pt>
                <c:pt idx="22">
                  <c:v>0.579595519219871</c:v>
                </c:pt>
                <c:pt idx="23">
                  <c:v>0.514209826321218</c:v>
                </c:pt>
                <c:pt idx="24">
                  <c:v>0.456200465181636</c:v>
                </c:pt>
                <c:pt idx="25">
                  <c:v>0.404735292440587</c:v>
                </c:pt>
                <c:pt idx="26">
                  <c:v>0.359076041015753</c:v>
                </c:pt>
                <c:pt idx="27">
                  <c:v>0.318567729673523</c:v>
                </c:pt>
                <c:pt idx="28">
                  <c:v>0.28262926733363</c:v>
                </c:pt>
                <c:pt idx="29">
                  <c:v>0.250745117326878</c:v>
                </c:pt>
                <c:pt idx="30">
                  <c:v>0.222457902029839</c:v>
                </c:pt>
                <c:pt idx="31">
                  <c:v>0.197361841790139</c:v>
                </c:pt>
                <c:pt idx="32">
                  <c:v>0.175096934023819</c:v>
                </c:pt>
                <c:pt idx="33">
                  <c:v>0.155343788984004</c:v>
                </c:pt>
                <c:pt idx="34">
                  <c:v>0.137819048120078</c:v>
                </c:pt>
                <c:pt idx="35">
                  <c:v>0.122271319303793</c:v>
                </c:pt>
                <c:pt idx="36">
                  <c:v>0.108477570613203</c:v>
                </c:pt>
                <c:pt idx="37">
                  <c:v>0.0962399309432933</c:v>
                </c:pt>
                <c:pt idx="38">
                  <c:v>0.0853828515481391</c:v>
                </c:pt>
                <c:pt idx="39">
                  <c:v>0.0757505877969418</c:v>
                </c:pt>
                <c:pt idx="40">
                  <c:v>0.0672049650197855</c:v>
                </c:pt>
                <c:pt idx="41">
                  <c:v>0.0596233963941981</c:v>
                </c:pt>
                <c:pt idx="42">
                  <c:v>0.0528971244391401</c:v>
                </c:pt>
                <c:pt idx="43">
                  <c:v>0.0469296608906737</c:v>
                </c:pt>
                <c:pt idx="44">
                  <c:v>0.0416354025793501</c:v>
                </c:pt>
                <c:pt idx="45">
                  <c:v>0.0369384034541161</c:v>
                </c:pt>
                <c:pt idx="46">
                  <c:v>0.0327712851374183</c:v>
                </c:pt>
                <c:pt idx="47">
                  <c:v>0.0290742703834504</c:v>
                </c:pt>
                <c:pt idx="48">
                  <c:v>0.0257943255745198</c:v>
                </c:pt>
                <c:pt idx="49">
                  <c:v>0.022884399954643</c:v>
                </c:pt>
                <c:pt idx="50">
                  <c:v>0.0203027506872055</c:v>
                </c:pt>
                <c:pt idx="51">
                  <c:v>0.0180123440546305</c:v>
                </c:pt>
                <c:pt idx="52">
                  <c:v>0.0159803242102986</c:v>
                </c:pt>
                <c:pt idx="53">
                  <c:v>0.0141775418619432</c:v>
                </c:pt>
                <c:pt idx="54">
                  <c:v>0.0125781361255254</c:v>
                </c:pt>
                <c:pt idx="55">
                  <c:v>0.0111591635512573</c:v>
                </c:pt>
                <c:pt idx="56">
                  <c:v>0.00990026900019197</c:v>
                </c:pt>
                <c:pt idx="57">
                  <c:v>0.00878339365006482</c:v>
                </c:pt>
                <c:pt idx="58">
                  <c:v>0.00779251594179067</c:v>
                </c:pt>
                <c:pt idx="59">
                  <c:v>0.00691342175044125</c:v>
                </c:pt>
                <c:pt idx="60">
                  <c:v>0.0061335004838631</c:v>
                </c:pt>
                <c:pt idx="61">
                  <c:v>-6.891395692547292</c:v>
                </c:pt>
                <c:pt idx="62">
                  <c:v>-6.337354199076</c:v>
                </c:pt>
                <c:pt idx="63">
                  <c:v>-5.629656595891759</c:v>
                </c:pt>
                <c:pt idx="64">
                  <c:v>-4.994794628131147</c:v>
                </c:pt>
                <c:pt idx="65">
                  <c:v>-4.43132631849732</c:v>
                </c:pt>
                <c:pt idx="66">
                  <c:v>-3.931417003015218</c:v>
                </c:pt>
                <c:pt idx="67">
                  <c:v>-3.487903532543314</c:v>
                </c:pt>
                <c:pt idx="68">
                  <c:v>-3.094423973908294</c:v>
                </c:pt>
                <c:pt idx="69">
                  <c:v>-2.745333877553358</c:v>
                </c:pt>
                <c:pt idx="70">
                  <c:v>-2.435625551886128</c:v>
                </c:pt>
                <c:pt idx="71">
                  <c:v>-2.160856235922317</c:v>
                </c:pt>
                <c:pt idx="72">
                  <c:v>-1.91708436820614</c:v>
                </c:pt>
                <c:pt idx="73">
                  <c:v>-1.700813045182362</c:v>
                </c:pt>
                <c:pt idx="74">
                  <c:v>-1.508939858170836</c:v>
                </c:pt>
                <c:pt idx="75">
                  <c:v>-1.33871238936346</c:v>
                </c:pt>
                <c:pt idx="76">
                  <c:v>-1.187688728434612</c:v>
                </c:pt>
                <c:pt idx="77">
                  <c:v>-1.053702443376467</c:v>
                </c:pt>
                <c:pt idx="78">
                  <c:v>-0.934831503066389</c:v>
                </c:pt>
                <c:pt idx="79">
                  <c:v>-0.829370705761127</c:v>
                </c:pt>
                <c:pt idx="80">
                  <c:v>-0.735807218004997</c:v>
                </c:pt>
                <c:pt idx="81">
                  <c:v>-0.652798873058086</c:v>
                </c:pt>
                <c:pt idx="82">
                  <c:v>-0.579154917535768</c:v>
                </c:pt>
                <c:pt idx="83">
                  <c:v>-0.513818930070391</c:v>
                </c:pt>
                <c:pt idx="84">
                  <c:v>-0.4558536669636</c:v>
                </c:pt>
                <c:pt idx="85">
                  <c:v>-0.404427617440433</c:v>
                </c:pt>
                <c:pt idx="86">
                  <c:v>-0.358803075640511</c:v>
                </c:pt>
                <c:pt idx="87">
                  <c:v>-0.318325558239238</c:v>
                </c:pt>
                <c:pt idx="88">
                  <c:v>-0.282414415894938</c:v>
                </c:pt>
                <c:pt idx="89">
                  <c:v>-0.250554503843317</c:v>
                </c:pt>
                <c:pt idx="90">
                  <c:v>-0.222288792154026</c:v>
                </c:pt>
                <c:pt idx="91">
                  <c:v>-0.197211809643604</c:v>
                </c:pt>
                <c:pt idx="92">
                  <c:v>-0.174963827397812</c:v>
                </c:pt>
                <c:pt idx="93">
                  <c:v>-0.155225698466097</c:v>
                </c:pt>
                <c:pt idx="94">
                  <c:v>-0.137714279703674</c:v>
                </c:pt>
                <c:pt idx="95">
                  <c:v>-0.122178370087631</c:v>
                </c:pt>
                <c:pt idx="96">
                  <c:v>-0.108395107242258</c:v>
                </c:pt>
                <c:pt idx="97">
                  <c:v>-0.0961667704818244</c:v>
                </c:pt>
                <c:pt idx="98">
                  <c:v>-0.085317944510493</c:v>
                </c:pt>
                <c:pt idx="99">
                  <c:v>-0.0756930030926986</c:v>
                </c:pt>
                <c:pt idx="100">
                  <c:v>-0.0671538765972805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Zustandsmodell!$E$13</c:f>
              <c:strCache>
                <c:ptCount val="1"/>
                <c:pt idx="0">
                  <c:v>f(k)=x2(k)/2π </c:v>
                </c:pt>
              </c:strCache>
            </c:strRef>
          </c:tx>
          <c:val>
            <c:numRef>
              <c:f>Zustandsmodell!$E$14:$E$114</c:f>
              <c:numCache>
                <c:formatCode>0.00</c:formatCode>
                <c:ptCount val="101"/>
                <c:pt idx="1">
                  <c:v>8.732681680444141</c:v>
                </c:pt>
                <c:pt idx="2">
                  <c:v>16.76306626242565</c:v>
                </c:pt>
                <c:pt idx="3">
                  <c:v>23.89668415369071</c:v>
                </c:pt>
                <c:pt idx="4">
                  <c:v>30.22583664184684</c:v>
                </c:pt>
                <c:pt idx="5">
                  <c:v>35.84099042616094</c:v>
                </c:pt>
                <c:pt idx="6">
                  <c:v>40.82268427456926</c:v>
                </c:pt>
                <c:pt idx="7">
                  <c:v>45.24238016502204</c:v>
                </c:pt>
                <c:pt idx="8">
                  <c:v>49.16347855355104</c:v>
                </c:pt>
                <c:pt idx="9">
                  <c:v>52.64222753365686</c:v>
                </c:pt>
                <c:pt idx="10">
                  <c:v>55.72852970397598</c:v>
                </c:pt>
                <c:pt idx="11">
                  <c:v>58.4666580199276</c:v>
                </c:pt>
                <c:pt idx="12">
                  <c:v>60.89589088854225</c:v>
                </c:pt>
                <c:pt idx="13">
                  <c:v>63.05107561658407</c:v>
                </c:pt>
                <c:pt idx="14">
                  <c:v>64.96312829461058</c:v>
                </c:pt>
                <c:pt idx="15">
                  <c:v>66.65947728779882</c:v>
                </c:pt>
                <c:pt idx="16">
                  <c:v>68.16445669540633</c:v>
                </c:pt>
                <c:pt idx="17">
                  <c:v>69.4996554230371</c:v>
                </c:pt>
                <c:pt idx="18">
                  <c:v>70.68422687514814</c:v>
                </c:pt>
                <c:pt idx="19">
                  <c:v>71.73516371033097</c:v>
                </c:pt>
                <c:pt idx="20">
                  <c:v>72.66754160072825</c:v>
                </c:pt>
                <c:pt idx="21">
                  <c:v>73.49473549231018</c:v>
                </c:pt>
                <c:pt idx="22">
                  <c:v>74.2286114682612</c:v>
                </c:pt>
                <c:pt idx="23">
                  <c:v>74.87969696775403</c:v>
                </c:pt>
                <c:pt idx="24">
                  <c:v>75.45733180189683</c:v>
                </c:pt>
                <c:pt idx="25">
                  <c:v>75.96980213317448</c:v>
                </c:pt>
                <c:pt idx="26">
                  <c:v>76.4244593403174</c:v>
                </c:pt>
                <c:pt idx="27">
                  <c:v>76.82782547371216</c:v>
                </c:pt>
                <c:pt idx="28">
                  <c:v>77.18568681411031</c:v>
                </c:pt>
                <c:pt idx="29">
                  <c:v>77.50317687673346</c:v>
                </c:pt>
                <c:pt idx="30">
                  <c:v>77.78485005146728</c:v>
                </c:pt>
                <c:pt idx="31">
                  <c:v>78.03474693551183</c:v>
                </c:pt>
                <c:pt idx="32">
                  <c:v>78.2564522956839</c:v>
                </c:pt>
                <c:pt idx="33">
                  <c:v>78.45314649183987</c:v>
                </c:pt>
                <c:pt idx="34">
                  <c:v>78.62765109908718</c:v>
                </c:pt>
                <c:pt idx="35">
                  <c:v>78.78246938323414</c:v>
                </c:pt>
                <c:pt idx="36">
                  <c:v>78.91982221009814</c:v>
                </c:pt>
                <c:pt idx="37">
                  <c:v>79.04167990379035</c:v>
                </c:pt>
                <c:pt idx="38">
                  <c:v>79.14979051098365</c:v>
                </c:pt>
                <c:pt idx="39">
                  <c:v>79.2457048766143</c:v>
                </c:pt>
                <c:pt idx="40">
                  <c:v>79.33079889072785</c:v>
                </c:pt>
                <c:pt idx="41">
                  <c:v>79.40629322559986</c:v>
                </c:pt>
                <c:pt idx="42">
                  <c:v>79.47327084626026</c:v>
                </c:pt>
                <c:pt idx="43">
                  <c:v>79.53269254560941</c:v>
                </c:pt>
                <c:pt idx="44">
                  <c:v>79.58541072697693</c:v>
                </c:pt>
                <c:pt idx="45">
                  <c:v>79.6321816318339</c:v>
                </c:pt>
                <c:pt idx="46">
                  <c:v>79.6736761880647</c:v>
                </c:pt>
                <c:pt idx="47">
                  <c:v>79.7104896344168</c:v>
                </c:pt>
                <c:pt idx="48">
                  <c:v>79.7431500591911</c:v>
                </c:pt>
                <c:pt idx="49">
                  <c:v>79.77212597566017</c:v>
                </c:pt>
                <c:pt idx="50">
                  <c:v>79.79783304288375</c:v>
                </c:pt>
                <c:pt idx="51">
                  <c:v>79.8206400283312</c:v>
                </c:pt>
                <c:pt idx="52">
                  <c:v>79.84087409784511</c:v>
                </c:pt>
                <c:pt idx="53">
                  <c:v>79.85882550883001</c:v>
                </c:pt>
                <c:pt idx="54">
                  <c:v>79.87475177399021</c:v>
                </c:pt>
                <c:pt idx="55">
                  <c:v>79.8888813553455</c:v>
                </c:pt>
                <c:pt idx="56">
                  <c:v>79.9014169415151</c:v>
                </c:pt>
                <c:pt idx="57">
                  <c:v>79.91253835528271</c:v>
                </c:pt>
                <c:pt idx="58">
                  <c:v>79.92240513315151</c:v>
                </c:pt>
                <c:pt idx="59">
                  <c:v>79.93115881389269</c:v>
                </c:pt>
                <c:pt idx="60">
                  <c:v>79.9389249689169</c:v>
                </c:pt>
                <c:pt idx="61">
                  <c:v>71.21313332314994</c:v>
                </c:pt>
                <c:pt idx="62">
                  <c:v>63.18886149293623</c:v>
                </c:pt>
                <c:pt idx="63">
                  <c:v>56.06066675785616</c:v>
                </c:pt>
                <c:pt idx="64">
                  <c:v>49.73632562539124</c:v>
                </c:pt>
                <c:pt idx="65">
                  <c:v>44.12544041509526</c:v>
                </c:pt>
                <c:pt idx="66">
                  <c:v>39.14753359165814</c:v>
                </c:pt>
                <c:pt idx="67">
                  <c:v>34.73119750194251</c:v>
                </c:pt>
                <c:pt idx="68">
                  <c:v>30.81307988620459</c:v>
                </c:pt>
                <c:pt idx="69">
                  <c:v>27.33697541008193</c:v>
                </c:pt>
                <c:pt idx="70">
                  <c:v>24.25301941030553</c:v>
                </c:pt>
                <c:pt idx="71">
                  <c:v>21.51697258723523</c:v>
                </c:pt>
                <c:pt idx="72">
                  <c:v>19.08958639282267</c:v>
                </c:pt>
                <c:pt idx="73">
                  <c:v>16.93604001081569</c:v>
                </c:pt>
                <c:pt idx="74">
                  <c:v>15.02544085270451</c:v>
                </c:pt>
                <c:pt idx="75">
                  <c:v>13.33038140403214</c:v>
                </c:pt>
                <c:pt idx="76">
                  <c:v>11.82654606403651</c:v>
                </c:pt>
                <c:pt idx="77">
                  <c:v>10.4923623387453</c:v>
                </c:pt>
                <c:pt idx="78">
                  <c:v>9.308691383893866</c:v>
                </c:pt>
                <c:pt idx="79">
                  <c:v>8.258553458509513</c:v>
                </c:pt>
                <c:pt idx="80">
                  <c:v>7.326884350797925</c:v>
                </c:pt>
                <c:pt idx="81">
                  <c:v>6.500319282265223</c:v>
                </c:pt>
                <c:pt idx="82">
                  <c:v>5.767001190183576</c:v>
                </c:pt>
                <c:pt idx="83">
                  <c:v>5.116410638215449</c:v>
                </c:pt>
                <c:pt idx="84">
                  <c:v>4.539214915267065</c:v>
                </c:pt>
                <c:pt idx="85">
                  <c:v>4.027134157896604</c:v>
                </c:pt>
                <c:pt idx="86">
                  <c:v>3.57282257580514</c:v>
                </c:pt>
                <c:pt idx="87">
                  <c:v>3.169763076591951</c:v>
                </c:pt>
                <c:pt idx="88">
                  <c:v>2.812173778167946</c:v>
                </c:pt>
                <c:pt idx="89">
                  <c:v>2.494925067749292</c:v>
                </c:pt>
                <c:pt idx="90">
                  <c:v>2.213466017643831</c:v>
                </c:pt>
                <c:pt idx="91">
                  <c:v>1.963759102265901</c:v>
                </c:pt>
                <c:pt idx="92">
                  <c:v>1.74222227989619</c:v>
                </c:pt>
                <c:pt idx="93">
                  <c:v>1.545677608350396</c:v>
                </c:pt>
                <c:pt idx="94">
                  <c:v>1.371305657449264</c:v>
                </c:pt>
                <c:pt idx="95">
                  <c:v>1.216605064337624</c:v>
                </c:pt>
                <c:pt idx="96">
                  <c:v>1.07935665147412</c:v>
                </c:pt>
                <c:pt idx="97">
                  <c:v>0.957591592564766</c:v>
                </c:pt>
                <c:pt idx="98">
                  <c:v>0.849563169781153</c:v>
                </c:pt>
                <c:pt idx="99">
                  <c:v>0.753721717121054</c:v>
                </c:pt>
                <c:pt idx="100">
                  <c:v>0.668692390474332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949384"/>
        <c:axId val="2070946680"/>
      </c:lineChart>
      <c:catAx>
        <c:axId val="2070949384"/>
        <c:scaling>
          <c:orientation val="minMax"/>
        </c:scaling>
        <c:delete val="0"/>
        <c:axPos val="b"/>
        <c:majorTickMark val="out"/>
        <c:minorTickMark val="none"/>
        <c:tickLblPos val="nextTo"/>
        <c:crossAx val="2070946680"/>
        <c:crosses val="autoZero"/>
        <c:auto val="1"/>
        <c:lblAlgn val="ctr"/>
        <c:lblOffset val="100"/>
        <c:noMultiLvlLbl val="0"/>
      </c:catAx>
      <c:valAx>
        <c:axId val="2070946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09493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54003792230598"/>
          <c:y val="0.0190350142402412"/>
          <c:w val="0.835211888549518"/>
          <c:h val="0.912450652572538"/>
        </c:manualLayout>
      </c:layout>
      <c:lineChart>
        <c:grouping val="standard"/>
        <c:varyColors val="0"/>
        <c:ser>
          <c:idx val="3"/>
          <c:order val="0"/>
          <c:tx>
            <c:strRef>
              <c:f>Zustandsmodell!$F$13</c:f>
              <c:strCache>
                <c:ptCount val="1"/>
                <c:pt idx="0">
                  <c:v>u(k)/uN</c:v>
                </c:pt>
              </c:strCache>
            </c:strRef>
          </c:tx>
          <c:cat>
            <c:numRef>
              <c:f>Zustandsmodell!$A$14:$A$114</c:f>
              <c:numCache>
                <c:formatCode>General</c:formatCode>
                <c:ptCount val="101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10.0</c:v>
                </c:pt>
                <c:pt idx="12">
                  <c:v>11.0</c:v>
                </c:pt>
                <c:pt idx="13">
                  <c:v>12.0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16.0</c:v>
                </c:pt>
                <c:pt idx="18">
                  <c:v>17.0</c:v>
                </c:pt>
                <c:pt idx="19">
                  <c:v>18.0</c:v>
                </c:pt>
                <c:pt idx="20">
                  <c:v>19.0</c:v>
                </c:pt>
                <c:pt idx="21">
                  <c:v>20.0</c:v>
                </c:pt>
                <c:pt idx="22">
                  <c:v>21.0</c:v>
                </c:pt>
                <c:pt idx="23">
                  <c:v>22.0</c:v>
                </c:pt>
                <c:pt idx="24">
                  <c:v>23.0</c:v>
                </c:pt>
                <c:pt idx="25">
                  <c:v>24.0</c:v>
                </c:pt>
                <c:pt idx="26">
                  <c:v>25.0</c:v>
                </c:pt>
                <c:pt idx="27">
                  <c:v>26.0</c:v>
                </c:pt>
                <c:pt idx="28">
                  <c:v>27.0</c:v>
                </c:pt>
                <c:pt idx="29">
                  <c:v>28.0</c:v>
                </c:pt>
                <c:pt idx="30">
                  <c:v>29.0</c:v>
                </c:pt>
                <c:pt idx="31">
                  <c:v>30.0</c:v>
                </c:pt>
                <c:pt idx="32">
                  <c:v>31.0</c:v>
                </c:pt>
                <c:pt idx="33">
                  <c:v>32.0</c:v>
                </c:pt>
                <c:pt idx="34">
                  <c:v>33.0</c:v>
                </c:pt>
                <c:pt idx="35">
                  <c:v>34.0</c:v>
                </c:pt>
                <c:pt idx="36">
                  <c:v>35.0</c:v>
                </c:pt>
                <c:pt idx="37">
                  <c:v>36.0</c:v>
                </c:pt>
                <c:pt idx="38">
                  <c:v>37.0</c:v>
                </c:pt>
                <c:pt idx="39">
                  <c:v>38.0</c:v>
                </c:pt>
                <c:pt idx="40">
                  <c:v>39.0</c:v>
                </c:pt>
                <c:pt idx="41">
                  <c:v>40.0</c:v>
                </c:pt>
                <c:pt idx="42">
                  <c:v>41.0</c:v>
                </c:pt>
                <c:pt idx="43">
                  <c:v>42.0</c:v>
                </c:pt>
                <c:pt idx="44">
                  <c:v>43.0</c:v>
                </c:pt>
                <c:pt idx="45">
                  <c:v>44.0</c:v>
                </c:pt>
                <c:pt idx="46">
                  <c:v>45.0</c:v>
                </c:pt>
                <c:pt idx="47">
                  <c:v>46.0</c:v>
                </c:pt>
                <c:pt idx="48">
                  <c:v>47.0</c:v>
                </c:pt>
                <c:pt idx="49">
                  <c:v>48.0</c:v>
                </c:pt>
                <c:pt idx="50">
                  <c:v>49.0</c:v>
                </c:pt>
                <c:pt idx="51">
                  <c:v>50.0</c:v>
                </c:pt>
                <c:pt idx="52">
                  <c:v>51.0</c:v>
                </c:pt>
                <c:pt idx="53">
                  <c:v>52.0</c:v>
                </c:pt>
                <c:pt idx="54">
                  <c:v>53.0</c:v>
                </c:pt>
                <c:pt idx="55">
                  <c:v>54.0</c:v>
                </c:pt>
                <c:pt idx="56">
                  <c:v>55.0</c:v>
                </c:pt>
                <c:pt idx="57">
                  <c:v>56.0</c:v>
                </c:pt>
                <c:pt idx="58">
                  <c:v>57.0</c:v>
                </c:pt>
                <c:pt idx="59">
                  <c:v>58.0</c:v>
                </c:pt>
                <c:pt idx="60">
                  <c:v>59.0</c:v>
                </c:pt>
                <c:pt idx="61">
                  <c:v>60.0</c:v>
                </c:pt>
                <c:pt idx="62">
                  <c:v>61.0</c:v>
                </c:pt>
                <c:pt idx="63">
                  <c:v>62.0</c:v>
                </c:pt>
                <c:pt idx="64">
                  <c:v>63.0</c:v>
                </c:pt>
                <c:pt idx="65">
                  <c:v>64.0</c:v>
                </c:pt>
                <c:pt idx="66">
                  <c:v>65.0</c:v>
                </c:pt>
                <c:pt idx="67">
                  <c:v>66.0</c:v>
                </c:pt>
                <c:pt idx="68">
                  <c:v>67.0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72.0</c:v>
                </c:pt>
                <c:pt idx="74">
                  <c:v>73.0</c:v>
                </c:pt>
                <c:pt idx="75">
                  <c:v>74.0</c:v>
                </c:pt>
                <c:pt idx="76">
                  <c:v>75.0</c:v>
                </c:pt>
                <c:pt idx="77">
                  <c:v>76.0</c:v>
                </c:pt>
                <c:pt idx="78">
                  <c:v>77.0</c:v>
                </c:pt>
                <c:pt idx="79">
                  <c:v>78.0</c:v>
                </c:pt>
                <c:pt idx="80">
                  <c:v>79.0</c:v>
                </c:pt>
                <c:pt idx="81">
                  <c:v>80.0</c:v>
                </c:pt>
                <c:pt idx="82">
                  <c:v>81.0</c:v>
                </c:pt>
                <c:pt idx="83">
                  <c:v>82.0</c:v>
                </c:pt>
                <c:pt idx="84">
                  <c:v>83.0</c:v>
                </c:pt>
                <c:pt idx="85">
                  <c:v>84.0</c:v>
                </c:pt>
                <c:pt idx="86">
                  <c:v>85.0</c:v>
                </c:pt>
                <c:pt idx="87">
                  <c:v>86.0</c:v>
                </c:pt>
                <c:pt idx="88">
                  <c:v>87.0</c:v>
                </c:pt>
                <c:pt idx="89">
                  <c:v>88.0</c:v>
                </c:pt>
                <c:pt idx="90">
                  <c:v>89.0</c:v>
                </c:pt>
                <c:pt idx="91">
                  <c:v>90.0</c:v>
                </c:pt>
                <c:pt idx="92">
                  <c:v>91.0</c:v>
                </c:pt>
                <c:pt idx="93">
                  <c:v>92.0</c:v>
                </c:pt>
                <c:pt idx="94">
                  <c:v>93.0</c:v>
                </c:pt>
                <c:pt idx="95">
                  <c:v>94.0</c:v>
                </c:pt>
                <c:pt idx="96">
                  <c:v>95.0</c:v>
                </c:pt>
                <c:pt idx="97">
                  <c:v>96.0</c:v>
                </c:pt>
                <c:pt idx="98">
                  <c:v>97.0</c:v>
                </c:pt>
                <c:pt idx="99">
                  <c:v>98.0</c:v>
                </c:pt>
                <c:pt idx="100">
                  <c:v>99.0</c:v>
                </c:pt>
              </c:numCache>
            </c:numRef>
          </c:cat>
          <c:val>
            <c:numRef>
              <c:f>Zustandsmodell!$F$14:$F$114</c:f>
              <c:numCache>
                <c:formatCode>General</c:formatCode>
                <c:ptCount val="101"/>
                <c:pt idx="0">
                  <c:v>0.0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  <c:pt idx="24">
                  <c:v>1.0</c:v>
                </c:pt>
                <c:pt idx="25">
                  <c:v>1.0</c:v>
                </c:pt>
                <c:pt idx="26">
                  <c:v>1.0</c:v>
                </c:pt>
                <c:pt idx="27">
                  <c:v>1.0</c:v>
                </c:pt>
                <c:pt idx="28">
                  <c:v>1.0</c:v>
                </c:pt>
                <c:pt idx="29">
                  <c:v>1.0</c:v>
                </c:pt>
                <c:pt idx="30">
                  <c:v>1.0</c:v>
                </c:pt>
                <c:pt idx="31">
                  <c:v>1.0</c:v>
                </c:pt>
                <c:pt idx="32">
                  <c:v>1.0</c:v>
                </c:pt>
                <c:pt idx="33">
                  <c:v>1.0</c:v>
                </c:pt>
                <c:pt idx="34">
                  <c:v>1.0</c:v>
                </c:pt>
                <c:pt idx="35">
                  <c:v>1.0</c:v>
                </c:pt>
                <c:pt idx="36">
                  <c:v>1.0</c:v>
                </c:pt>
                <c:pt idx="37">
                  <c:v>1.0</c:v>
                </c:pt>
                <c:pt idx="38">
                  <c:v>1.0</c:v>
                </c:pt>
                <c:pt idx="39">
                  <c:v>1.0</c:v>
                </c:pt>
                <c:pt idx="40">
                  <c:v>1.0</c:v>
                </c:pt>
                <c:pt idx="41">
                  <c:v>1.0</c:v>
                </c:pt>
                <c:pt idx="42">
                  <c:v>1.0</c:v>
                </c:pt>
                <c:pt idx="43">
                  <c:v>1.0</c:v>
                </c:pt>
                <c:pt idx="44">
                  <c:v>1.0</c:v>
                </c:pt>
                <c:pt idx="45">
                  <c:v>1.0</c:v>
                </c:pt>
                <c:pt idx="46">
                  <c:v>1.0</c:v>
                </c:pt>
                <c:pt idx="47">
                  <c:v>1.0</c:v>
                </c:pt>
                <c:pt idx="48">
                  <c:v>1.0</c:v>
                </c:pt>
                <c:pt idx="49">
                  <c:v>1.0</c:v>
                </c:pt>
                <c:pt idx="50">
                  <c:v>1.0</c:v>
                </c:pt>
                <c:pt idx="51">
                  <c:v>1.0</c:v>
                </c:pt>
                <c:pt idx="52">
                  <c:v>1.0</c:v>
                </c:pt>
                <c:pt idx="53">
                  <c:v>1.0</c:v>
                </c:pt>
                <c:pt idx="54">
                  <c:v>1.0</c:v>
                </c:pt>
                <c:pt idx="55">
                  <c:v>1.0</c:v>
                </c:pt>
                <c:pt idx="56">
                  <c:v>1.0</c:v>
                </c:pt>
                <c:pt idx="57">
                  <c:v>1.0</c:v>
                </c:pt>
                <c:pt idx="58">
                  <c:v>1.0</c:v>
                </c:pt>
                <c:pt idx="59">
                  <c:v>1.0</c:v>
                </c:pt>
                <c:pt idx="60">
                  <c:v>1.0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</c:numCache>
            </c:numRef>
          </c:val>
          <c:smooth val="0"/>
        </c:ser>
        <c:ser>
          <c:idx val="5"/>
          <c:order val="1"/>
          <c:tx>
            <c:strRef>
              <c:f>Zustandsmodell!$G$13</c:f>
              <c:strCache>
                <c:ptCount val="1"/>
                <c:pt idx="0">
                  <c:v>x1(k)/IN</c:v>
                </c:pt>
              </c:strCache>
            </c:strRef>
          </c:tx>
          <c:cat>
            <c:numRef>
              <c:f>Zustandsmodell!$A$14:$A$114</c:f>
              <c:numCache>
                <c:formatCode>General</c:formatCode>
                <c:ptCount val="101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10.0</c:v>
                </c:pt>
                <c:pt idx="12">
                  <c:v>11.0</c:v>
                </c:pt>
                <c:pt idx="13">
                  <c:v>12.0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16.0</c:v>
                </c:pt>
                <c:pt idx="18">
                  <c:v>17.0</c:v>
                </c:pt>
                <c:pt idx="19">
                  <c:v>18.0</c:v>
                </c:pt>
                <c:pt idx="20">
                  <c:v>19.0</c:v>
                </c:pt>
                <c:pt idx="21">
                  <c:v>20.0</c:v>
                </c:pt>
                <c:pt idx="22">
                  <c:v>21.0</c:v>
                </c:pt>
                <c:pt idx="23">
                  <c:v>22.0</c:v>
                </c:pt>
                <c:pt idx="24">
                  <c:v>23.0</c:v>
                </c:pt>
                <c:pt idx="25">
                  <c:v>24.0</c:v>
                </c:pt>
                <c:pt idx="26">
                  <c:v>25.0</c:v>
                </c:pt>
                <c:pt idx="27">
                  <c:v>26.0</c:v>
                </c:pt>
                <c:pt idx="28">
                  <c:v>27.0</c:v>
                </c:pt>
                <c:pt idx="29">
                  <c:v>28.0</c:v>
                </c:pt>
                <c:pt idx="30">
                  <c:v>29.0</c:v>
                </c:pt>
                <c:pt idx="31">
                  <c:v>30.0</c:v>
                </c:pt>
                <c:pt idx="32">
                  <c:v>31.0</c:v>
                </c:pt>
                <c:pt idx="33">
                  <c:v>32.0</c:v>
                </c:pt>
                <c:pt idx="34">
                  <c:v>33.0</c:v>
                </c:pt>
                <c:pt idx="35">
                  <c:v>34.0</c:v>
                </c:pt>
                <c:pt idx="36">
                  <c:v>35.0</c:v>
                </c:pt>
                <c:pt idx="37">
                  <c:v>36.0</c:v>
                </c:pt>
                <c:pt idx="38">
                  <c:v>37.0</c:v>
                </c:pt>
                <c:pt idx="39">
                  <c:v>38.0</c:v>
                </c:pt>
                <c:pt idx="40">
                  <c:v>39.0</c:v>
                </c:pt>
                <c:pt idx="41">
                  <c:v>40.0</c:v>
                </c:pt>
                <c:pt idx="42">
                  <c:v>41.0</c:v>
                </c:pt>
                <c:pt idx="43">
                  <c:v>42.0</c:v>
                </c:pt>
                <c:pt idx="44">
                  <c:v>43.0</c:v>
                </c:pt>
                <c:pt idx="45">
                  <c:v>44.0</c:v>
                </c:pt>
                <c:pt idx="46">
                  <c:v>45.0</c:v>
                </c:pt>
                <c:pt idx="47">
                  <c:v>46.0</c:v>
                </c:pt>
                <c:pt idx="48">
                  <c:v>47.0</c:v>
                </c:pt>
                <c:pt idx="49">
                  <c:v>48.0</c:v>
                </c:pt>
                <c:pt idx="50">
                  <c:v>49.0</c:v>
                </c:pt>
                <c:pt idx="51">
                  <c:v>50.0</c:v>
                </c:pt>
                <c:pt idx="52">
                  <c:v>51.0</c:v>
                </c:pt>
                <c:pt idx="53">
                  <c:v>52.0</c:v>
                </c:pt>
                <c:pt idx="54">
                  <c:v>53.0</c:v>
                </c:pt>
                <c:pt idx="55">
                  <c:v>54.0</c:v>
                </c:pt>
                <c:pt idx="56">
                  <c:v>55.0</c:v>
                </c:pt>
                <c:pt idx="57">
                  <c:v>56.0</c:v>
                </c:pt>
                <c:pt idx="58">
                  <c:v>57.0</c:v>
                </c:pt>
                <c:pt idx="59">
                  <c:v>58.0</c:v>
                </c:pt>
                <c:pt idx="60">
                  <c:v>59.0</c:v>
                </c:pt>
                <c:pt idx="61">
                  <c:v>60.0</c:v>
                </c:pt>
                <c:pt idx="62">
                  <c:v>61.0</c:v>
                </c:pt>
                <c:pt idx="63">
                  <c:v>62.0</c:v>
                </c:pt>
                <c:pt idx="64">
                  <c:v>63.0</c:v>
                </c:pt>
                <c:pt idx="65">
                  <c:v>64.0</c:v>
                </c:pt>
                <c:pt idx="66">
                  <c:v>65.0</c:v>
                </c:pt>
                <c:pt idx="67">
                  <c:v>66.0</c:v>
                </c:pt>
                <c:pt idx="68">
                  <c:v>67.0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72.0</c:v>
                </c:pt>
                <c:pt idx="74">
                  <c:v>73.0</c:v>
                </c:pt>
                <c:pt idx="75">
                  <c:v>74.0</c:v>
                </c:pt>
                <c:pt idx="76">
                  <c:v>75.0</c:v>
                </c:pt>
                <c:pt idx="77">
                  <c:v>76.0</c:v>
                </c:pt>
                <c:pt idx="78">
                  <c:v>77.0</c:v>
                </c:pt>
                <c:pt idx="79">
                  <c:v>78.0</c:v>
                </c:pt>
                <c:pt idx="80">
                  <c:v>79.0</c:v>
                </c:pt>
                <c:pt idx="81">
                  <c:v>80.0</c:v>
                </c:pt>
                <c:pt idx="82">
                  <c:v>81.0</c:v>
                </c:pt>
                <c:pt idx="83">
                  <c:v>82.0</c:v>
                </c:pt>
                <c:pt idx="84">
                  <c:v>83.0</c:v>
                </c:pt>
                <c:pt idx="85">
                  <c:v>84.0</c:v>
                </c:pt>
                <c:pt idx="86">
                  <c:v>85.0</c:v>
                </c:pt>
                <c:pt idx="87">
                  <c:v>86.0</c:v>
                </c:pt>
                <c:pt idx="88">
                  <c:v>87.0</c:v>
                </c:pt>
                <c:pt idx="89">
                  <c:v>88.0</c:v>
                </c:pt>
                <c:pt idx="90">
                  <c:v>89.0</c:v>
                </c:pt>
                <c:pt idx="91">
                  <c:v>90.0</c:v>
                </c:pt>
                <c:pt idx="92">
                  <c:v>91.0</c:v>
                </c:pt>
                <c:pt idx="93">
                  <c:v>92.0</c:v>
                </c:pt>
                <c:pt idx="94">
                  <c:v>93.0</c:v>
                </c:pt>
                <c:pt idx="95">
                  <c:v>94.0</c:v>
                </c:pt>
                <c:pt idx="96">
                  <c:v>95.0</c:v>
                </c:pt>
                <c:pt idx="97">
                  <c:v>96.0</c:v>
                </c:pt>
                <c:pt idx="98">
                  <c:v>97.0</c:v>
                </c:pt>
                <c:pt idx="99">
                  <c:v>98.0</c:v>
                </c:pt>
                <c:pt idx="100">
                  <c:v>99.0</c:v>
                </c:pt>
              </c:numCache>
            </c:numRef>
          </c:cat>
          <c:val>
            <c:numRef>
              <c:f>Zustandsmodell!$G$14:$G$114</c:f>
              <c:numCache>
                <c:formatCode>0.00</c:formatCode>
                <c:ptCount val="101"/>
                <c:pt idx="0" formatCode="General">
                  <c:v>0.0</c:v>
                </c:pt>
                <c:pt idx="1">
                  <c:v>2.298945752243737</c:v>
                </c:pt>
                <c:pt idx="2">
                  <c:v>2.114060628703809</c:v>
                </c:pt>
                <c:pt idx="3">
                  <c:v>1.877979886290745</c:v>
                </c:pt>
                <c:pt idx="4">
                  <c:v>1.66619816917561</c:v>
                </c:pt>
                <c:pt idx="5">
                  <c:v>1.478232507839183</c:v>
                </c:pt>
                <c:pt idx="6">
                  <c:v>1.311469297847416</c:v>
                </c:pt>
                <c:pt idx="7">
                  <c:v>1.163519004284689</c:v>
                </c:pt>
                <c:pt idx="8">
                  <c:v>1.032259369378505</c:v>
                </c:pt>
                <c:pt idx="9">
                  <c:v>0.915807478571666</c:v>
                </c:pt>
                <c:pt idx="10">
                  <c:v>0.81249283143857</c:v>
                </c:pt>
                <c:pt idx="11">
                  <c:v>0.720833381016483</c:v>
                </c:pt>
                <c:pt idx="12">
                  <c:v>0.639514273950781</c:v>
                </c:pt>
                <c:pt idx="13">
                  <c:v>0.567368988947313</c:v>
                </c:pt>
                <c:pt idx="14">
                  <c:v>0.50336260304312</c:v>
                </c:pt>
                <c:pt idx="15">
                  <c:v>0.446576945653041</c:v>
                </c:pt>
                <c:pt idx="16">
                  <c:v>0.396197427427313</c:v>
                </c:pt>
                <c:pt idx="17">
                  <c:v>0.351501354980329</c:v>
                </c:pt>
                <c:pt idx="18">
                  <c:v>0.311847563865554</c:v>
                </c:pt>
                <c:pt idx="19">
                  <c:v>0.27666722108176</c:v>
                </c:pt>
                <c:pt idx="20">
                  <c:v>0.245455665172693</c:v>
                </c:pt>
                <c:pt idx="21">
                  <c:v>0.217765166866532</c:v>
                </c:pt>
                <c:pt idx="22">
                  <c:v>0.193198506406624</c:v>
                </c:pt>
                <c:pt idx="23">
                  <c:v>0.171403275440406</c:v>
                </c:pt>
                <c:pt idx="24">
                  <c:v>0.152066821727212</c:v>
                </c:pt>
                <c:pt idx="25">
                  <c:v>0.134911764146862</c:v>
                </c:pt>
                <c:pt idx="26">
                  <c:v>0.119692013671918</c:v>
                </c:pt>
                <c:pt idx="27">
                  <c:v>0.106189243224508</c:v>
                </c:pt>
                <c:pt idx="28">
                  <c:v>0.0942097557778767</c:v>
                </c:pt>
                <c:pt idx="29">
                  <c:v>0.0835817057756259</c:v>
                </c:pt>
                <c:pt idx="30">
                  <c:v>0.0741526340099463</c:v>
                </c:pt>
                <c:pt idx="31">
                  <c:v>0.0657872805967131</c:v>
                </c:pt>
                <c:pt idx="32">
                  <c:v>0.0583656446746063</c:v>
                </c:pt>
                <c:pt idx="33">
                  <c:v>0.0517812629946681</c:v>
                </c:pt>
                <c:pt idx="34">
                  <c:v>0.0459396827066926</c:v>
                </c:pt>
                <c:pt idx="35">
                  <c:v>0.0407571064345977</c:v>
                </c:pt>
                <c:pt idx="36">
                  <c:v>0.036159190204401</c:v>
                </c:pt>
                <c:pt idx="37">
                  <c:v>0.0320799769810978</c:v>
                </c:pt>
                <c:pt idx="38">
                  <c:v>0.0284609505160464</c:v>
                </c:pt>
                <c:pt idx="39">
                  <c:v>0.0252501959323139</c:v>
                </c:pt>
                <c:pt idx="40">
                  <c:v>0.0224016550065952</c:v>
                </c:pt>
                <c:pt idx="41">
                  <c:v>0.0198744654647327</c:v>
                </c:pt>
                <c:pt idx="42">
                  <c:v>0.0176323748130467</c:v>
                </c:pt>
                <c:pt idx="43">
                  <c:v>0.0156432202968912</c:v>
                </c:pt>
                <c:pt idx="44">
                  <c:v>0.01387846752645</c:v>
                </c:pt>
                <c:pt idx="45">
                  <c:v>0.012312801151372</c:v>
                </c:pt>
                <c:pt idx="46">
                  <c:v>0.0109237617124728</c:v>
                </c:pt>
                <c:pt idx="47">
                  <c:v>0.00969142346115012</c:v>
                </c:pt>
                <c:pt idx="48">
                  <c:v>0.00859810852483992</c:v>
                </c:pt>
                <c:pt idx="49">
                  <c:v>0.00762813331821435</c:v>
                </c:pt>
                <c:pt idx="50">
                  <c:v>0.00676758356240184</c:v>
                </c:pt>
                <c:pt idx="51">
                  <c:v>0.00600411468487683</c:v>
                </c:pt>
                <c:pt idx="52">
                  <c:v>0.00532677473676619</c:v>
                </c:pt>
                <c:pt idx="53">
                  <c:v>0.0047258472873144</c:v>
                </c:pt>
                <c:pt idx="54">
                  <c:v>0.0041927120418418</c:v>
                </c:pt>
                <c:pt idx="55">
                  <c:v>0.00371972118375245</c:v>
                </c:pt>
                <c:pt idx="56">
                  <c:v>0.00330008966673066</c:v>
                </c:pt>
                <c:pt idx="57">
                  <c:v>0.00292779788335494</c:v>
                </c:pt>
                <c:pt idx="58">
                  <c:v>0.00259750531393022</c:v>
                </c:pt>
                <c:pt idx="59">
                  <c:v>0.00230447391681375</c:v>
                </c:pt>
                <c:pt idx="60">
                  <c:v>0.0020445001612877</c:v>
                </c:pt>
                <c:pt idx="61">
                  <c:v>-2.297131897515763</c:v>
                </c:pt>
                <c:pt idx="62">
                  <c:v>-2.112451399692</c:v>
                </c:pt>
                <c:pt idx="63">
                  <c:v>-1.876552198630586</c:v>
                </c:pt>
                <c:pt idx="64">
                  <c:v>-1.664931542710382</c:v>
                </c:pt>
                <c:pt idx="65">
                  <c:v>-1.47710877283244</c:v>
                </c:pt>
                <c:pt idx="66">
                  <c:v>-1.310472334338406</c:v>
                </c:pt>
                <c:pt idx="67">
                  <c:v>-1.162634510847772</c:v>
                </c:pt>
                <c:pt idx="68">
                  <c:v>-1.031474657969431</c:v>
                </c:pt>
                <c:pt idx="69">
                  <c:v>-0.915111292517786</c:v>
                </c:pt>
                <c:pt idx="70">
                  <c:v>-0.811875183962043</c:v>
                </c:pt>
                <c:pt idx="71">
                  <c:v>-0.720285411974106</c:v>
                </c:pt>
                <c:pt idx="72">
                  <c:v>-0.63902812273538</c:v>
                </c:pt>
                <c:pt idx="73">
                  <c:v>-0.566937681727454</c:v>
                </c:pt>
                <c:pt idx="74">
                  <c:v>-0.502979952723612</c:v>
                </c:pt>
                <c:pt idx="75">
                  <c:v>-0.446237463121153</c:v>
                </c:pt>
                <c:pt idx="76">
                  <c:v>-0.395896242811537</c:v>
                </c:pt>
                <c:pt idx="77">
                  <c:v>-0.351234147792156</c:v>
                </c:pt>
                <c:pt idx="78">
                  <c:v>-0.31161050102213</c:v>
                </c:pt>
                <c:pt idx="79">
                  <c:v>-0.276456901920376</c:v>
                </c:pt>
                <c:pt idx="80">
                  <c:v>-0.245269072668332</c:v>
                </c:pt>
                <c:pt idx="81">
                  <c:v>-0.217599624352695</c:v>
                </c:pt>
                <c:pt idx="82">
                  <c:v>-0.193051639178589</c:v>
                </c:pt>
                <c:pt idx="83">
                  <c:v>-0.17127297669013</c:v>
                </c:pt>
                <c:pt idx="84">
                  <c:v>-0.1519512223212</c:v>
                </c:pt>
                <c:pt idx="85">
                  <c:v>-0.134809205813478</c:v>
                </c:pt>
                <c:pt idx="86">
                  <c:v>-0.119601025213504</c:v>
                </c:pt>
                <c:pt idx="87">
                  <c:v>-0.106108519413079</c:v>
                </c:pt>
                <c:pt idx="88">
                  <c:v>-0.094138138631646</c:v>
                </c:pt>
                <c:pt idx="89">
                  <c:v>-0.0835181679477722</c:v>
                </c:pt>
                <c:pt idx="90">
                  <c:v>-0.074096264051342</c:v>
                </c:pt>
                <c:pt idx="91">
                  <c:v>-0.0657372698812014</c:v>
                </c:pt>
                <c:pt idx="92">
                  <c:v>-0.0583212757992707</c:v>
                </c:pt>
                <c:pt idx="93">
                  <c:v>-0.0517418994886989</c:v>
                </c:pt>
                <c:pt idx="94">
                  <c:v>-0.0459047599012246</c:v>
                </c:pt>
                <c:pt idx="95">
                  <c:v>-0.0407261233625435</c:v>
                </c:pt>
                <c:pt idx="96">
                  <c:v>-0.0361317024140859</c:v>
                </c:pt>
                <c:pt idx="97">
                  <c:v>-0.0320555901606081</c:v>
                </c:pt>
                <c:pt idx="98">
                  <c:v>-0.028439314836831</c:v>
                </c:pt>
                <c:pt idx="99">
                  <c:v>-0.0252310010308995</c:v>
                </c:pt>
                <c:pt idx="100">
                  <c:v>-0.0223846255324268</c:v>
                </c:pt>
              </c:numCache>
            </c:numRef>
          </c:val>
          <c:smooth val="0"/>
        </c:ser>
        <c:ser>
          <c:idx val="6"/>
          <c:order val="2"/>
          <c:tx>
            <c:strRef>
              <c:f>Zustandsmodell!$H$13</c:f>
              <c:strCache>
                <c:ptCount val="1"/>
                <c:pt idx="0">
                  <c:v>x2(k)/fN</c:v>
                </c:pt>
              </c:strCache>
            </c:strRef>
          </c:tx>
          <c:cat>
            <c:numRef>
              <c:f>Zustandsmodell!$A$14:$A$114</c:f>
              <c:numCache>
                <c:formatCode>General</c:formatCode>
                <c:ptCount val="101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10.0</c:v>
                </c:pt>
                <c:pt idx="12">
                  <c:v>11.0</c:v>
                </c:pt>
                <c:pt idx="13">
                  <c:v>12.0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16.0</c:v>
                </c:pt>
                <c:pt idx="18">
                  <c:v>17.0</c:v>
                </c:pt>
                <c:pt idx="19">
                  <c:v>18.0</c:v>
                </c:pt>
                <c:pt idx="20">
                  <c:v>19.0</c:v>
                </c:pt>
                <c:pt idx="21">
                  <c:v>20.0</c:v>
                </c:pt>
                <c:pt idx="22">
                  <c:v>21.0</c:v>
                </c:pt>
                <c:pt idx="23">
                  <c:v>22.0</c:v>
                </c:pt>
                <c:pt idx="24">
                  <c:v>23.0</c:v>
                </c:pt>
                <c:pt idx="25">
                  <c:v>24.0</c:v>
                </c:pt>
                <c:pt idx="26">
                  <c:v>25.0</c:v>
                </c:pt>
                <c:pt idx="27">
                  <c:v>26.0</c:v>
                </c:pt>
                <c:pt idx="28">
                  <c:v>27.0</c:v>
                </c:pt>
                <c:pt idx="29">
                  <c:v>28.0</c:v>
                </c:pt>
                <c:pt idx="30">
                  <c:v>29.0</c:v>
                </c:pt>
                <c:pt idx="31">
                  <c:v>30.0</c:v>
                </c:pt>
                <c:pt idx="32">
                  <c:v>31.0</c:v>
                </c:pt>
                <c:pt idx="33">
                  <c:v>32.0</c:v>
                </c:pt>
                <c:pt idx="34">
                  <c:v>33.0</c:v>
                </c:pt>
                <c:pt idx="35">
                  <c:v>34.0</c:v>
                </c:pt>
                <c:pt idx="36">
                  <c:v>35.0</c:v>
                </c:pt>
                <c:pt idx="37">
                  <c:v>36.0</c:v>
                </c:pt>
                <c:pt idx="38">
                  <c:v>37.0</c:v>
                </c:pt>
                <c:pt idx="39">
                  <c:v>38.0</c:v>
                </c:pt>
                <c:pt idx="40">
                  <c:v>39.0</c:v>
                </c:pt>
                <c:pt idx="41">
                  <c:v>40.0</c:v>
                </c:pt>
                <c:pt idx="42">
                  <c:v>41.0</c:v>
                </c:pt>
                <c:pt idx="43">
                  <c:v>42.0</c:v>
                </c:pt>
                <c:pt idx="44">
                  <c:v>43.0</c:v>
                </c:pt>
                <c:pt idx="45">
                  <c:v>44.0</c:v>
                </c:pt>
                <c:pt idx="46">
                  <c:v>45.0</c:v>
                </c:pt>
                <c:pt idx="47">
                  <c:v>46.0</c:v>
                </c:pt>
                <c:pt idx="48">
                  <c:v>47.0</c:v>
                </c:pt>
                <c:pt idx="49">
                  <c:v>48.0</c:v>
                </c:pt>
                <c:pt idx="50">
                  <c:v>49.0</c:v>
                </c:pt>
                <c:pt idx="51">
                  <c:v>50.0</c:v>
                </c:pt>
                <c:pt idx="52">
                  <c:v>51.0</c:v>
                </c:pt>
                <c:pt idx="53">
                  <c:v>52.0</c:v>
                </c:pt>
                <c:pt idx="54">
                  <c:v>53.0</c:v>
                </c:pt>
                <c:pt idx="55">
                  <c:v>54.0</c:v>
                </c:pt>
                <c:pt idx="56">
                  <c:v>55.0</c:v>
                </c:pt>
                <c:pt idx="57">
                  <c:v>56.0</c:v>
                </c:pt>
                <c:pt idx="58">
                  <c:v>57.0</c:v>
                </c:pt>
                <c:pt idx="59">
                  <c:v>58.0</c:v>
                </c:pt>
                <c:pt idx="60">
                  <c:v>59.0</c:v>
                </c:pt>
                <c:pt idx="61">
                  <c:v>60.0</c:v>
                </c:pt>
                <c:pt idx="62">
                  <c:v>61.0</c:v>
                </c:pt>
                <c:pt idx="63">
                  <c:v>62.0</c:v>
                </c:pt>
                <c:pt idx="64">
                  <c:v>63.0</c:v>
                </c:pt>
                <c:pt idx="65">
                  <c:v>64.0</c:v>
                </c:pt>
                <c:pt idx="66">
                  <c:v>65.0</c:v>
                </c:pt>
                <c:pt idx="67">
                  <c:v>66.0</c:v>
                </c:pt>
                <c:pt idx="68">
                  <c:v>67.0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72.0</c:v>
                </c:pt>
                <c:pt idx="74">
                  <c:v>73.0</c:v>
                </c:pt>
                <c:pt idx="75">
                  <c:v>74.0</c:v>
                </c:pt>
                <c:pt idx="76">
                  <c:v>75.0</c:v>
                </c:pt>
                <c:pt idx="77">
                  <c:v>76.0</c:v>
                </c:pt>
                <c:pt idx="78">
                  <c:v>77.0</c:v>
                </c:pt>
                <c:pt idx="79">
                  <c:v>78.0</c:v>
                </c:pt>
                <c:pt idx="80">
                  <c:v>79.0</c:v>
                </c:pt>
                <c:pt idx="81">
                  <c:v>80.0</c:v>
                </c:pt>
                <c:pt idx="82">
                  <c:v>81.0</c:v>
                </c:pt>
                <c:pt idx="83">
                  <c:v>82.0</c:v>
                </c:pt>
                <c:pt idx="84">
                  <c:v>83.0</c:v>
                </c:pt>
                <c:pt idx="85">
                  <c:v>84.0</c:v>
                </c:pt>
                <c:pt idx="86">
                  <c:v>85.0</c:v>
                </c:pt>
                <c:pt idx="87">
                  <c:v>86.0</c:v>
                </c:pt>
                <c:pt idx="88">
                  <c:v>87.0</c:v>
                </c:pt>
                <c:pt idx="89">
                  <c:v>88.0</c:v>
                </c:pt>
                <c:pt idx="90">
                  <c:v>89.0</c:v>
                </c:pt>
                <c:pt idx="91">
                  <c:v>90.0</c:v>
                </c:pt>
                <c:pt idx="92">
                  <c:v>91.0</c:v>
                </c:pt>
                <c:pt idx="93">
                  <c:v>92.0</c:v>
                </c:pt>
                <c:pt idx="94">
                  <c:v>93.0</c:v>
                </c:pt>
                <c:pt idx="95">
                  <c:v>94.0</c:v>
                </c:pt>
                <c:pt idx="96">
                  <c:v>95.0</c:v>
                </c:pt>
                <c:pt idx="97">
                  <c:v>96.0</c:v>
                </c:pt>
                <c:pt idx="98">
                  <c:v>97.0</c:v>
                </c:pt>
                <c:pt idx="99">
                  <c:v>98.0</c:v>
                </c:pt>
                <c:pt idx="100">
                  <c:v>99.0</c:v>
                </c:pt>
              </c:numCache>
            </c:numRef>
          </c:cat>
          <c:val>
            <c:numRef>
              <c:f>Zustandsmodell!$H$14:$H$114</c:f>
              <c:numCache>
                <c:formatCode>0.00</c:formatCode>
                <c:ptCount val="101"/>
                <c:pt idx="1">
                  <c:v>0.174653633608883</c:v>
                </c:pt>
                <c:pt idx="2">
                  <c:v>0.335261325248513</c:v>
                </c:pt>
                <c:pt idx="3">
                  <c:v>0.477933683073814</c:v>
                </c:pt>
                <c:pt idx="4">
                  <c:v>0.604516732836937</c:v>
                </c:pt>
                <c:pt idx="5">
                  <c:v>0.716819808523219</c:v>
                </c:pt>
                <c:pt idx="6">
                  <c:v>0.816453685491385</c:v>
                </c:pt>
                <c:pt idx="7">
                  <c:v>0.904847603300441</c:v>
                </c:pt>
                <c:pt idx="8">
                  <c:v>0.983269571071021</c:v>
                </c:pt>
                <c:pt idx="9">
                  <c:v>1.052844550673137</c:v>
                </c:pt>
                <c:pt idx="10">
                  <c:v>1.11457059407952</c:v>
                </c:pt>
                <c:pt idx="11">
                  <c:v>1.169333160398552</c:v>
                </c:pt>
                <c:pt idx="12">
                  <c:v>1.217917817770845</c:v>
                </c:pt>
                <c:pt idx="13">
                  <c:v>1.261021512331681</c:v>
                </c:pt>
                <c:pt idx="14">
                  <c:v>1.299262565892212</c:v>
                </c:pt>
                <c:pt idx="15">
                  <c:v>1.333189545755976</c:v>
                </c:pt>
                <c:pt idx="16">
                  <c:v>1.363289133908127</c:v>
                </c:pt>
                <c:pt idx="17">
                  <c:v>1.389993108460742</c:v>
                </c:pt>
                <c:pt idx="18">
                  <c:v>1.413684537502963</c:v>
                </c:pt>
                <c:pt idx="19">
                  <c:v>1.43470327420662</c:v>
                </c:pt>
                <c:pt idx="20">
                  <c:v>1.453350832014565</c:v>
                </c:pt>
                <c:pt idx="21">
                  <c:v>1.469894709846204</c:v>
                </c:pt>
                <c:pt idx="22">
                  <c:v>1.484572229365224</c:v>
                </c:pt>
                <c:pt idx="23">
                  <c:v>1.497593939355081</c:v>
                </c:pt>
                <c:pt idx="24">
                  <c:v>1.509146636037937</c:v>
                </c:pt>
                <c:pt idx="25">
                  <c:v>1.51939604266349</c:v>
                </c:pt>
                <c:pt idx="26">
                  <c:v>1.528489186806348</c:v>
                </c:pt>
                <c:pt idx="27">
                  <c:v>1.536556509474243</c:v>
                </c:pt>
                <c:pt idx="28">
                  <c:v>1.543713736282206</c:v>
                </c:pt>
                <c:pt idx="29">
                  <c:v>1.550063537534669</c:v>
                </c:pt>
                <c:pt idx="30">
                  <c:v>1.555697001029346</c:v>
                </c:pt>
                <c:pt idx="31">
                  <c:v>1.560694938710237</c:v>
                </c:pt>
                <c:pt idx="32">
                  <c:v>1.565129045913678</c:v>
                </c:pt>
                <c:pt idx="33">
                  <c:v>1.569062929836797</c:v>
                </c:pt>
                <c:pt idx="34">
                  <c:v>1.572553021981744</c:v>
                </c:pt>
                <c:pt idx="35">
                  <c:v>1.575649387664683</c:v>
                </c:pt>
                <c:pt idx="36">
                  <c:v>1.578396444201963</c:v>
                </c:pt>
                <c:pt idx="37">
                  <c:v>1.580833598075807</c:v>
                </c:pt>
                <c:pt idx="38">
                  <c:v>1.582995810219673</c:v>
                </c:pt>
                <c:pt idx="39">
                  <c:v>1.584914097532286</c:v>
                </c:pt>
                <c:pt idx="40">
                  <c:v>1.586615977814557</c:v>
                </c:pt>
                <c:pt idx="41">
                  <c:v>1.588125864511997</c:v>
                </c:pt>
                <c:pt idx="42">
                  <c:v>1.589465416925205</c:v>
                </c:pt>
                <c:pt idx="43">
                  <c:v>1.590653850912188</c:v>
                </c:pt>
                <c:pt idx="44">
                  <c:v>1.591708214539538</c:v>
                </c:pt>
                <c:pt idx="45">
                  <c:v>1.592643632636678</c:v>
                </c:pt>
                <c:pt idx="46">
                  <c:v>1.593473523761294</c:v>
                </c:pt>
                <c:pt idx="47">
                  <c:v>1.594209792688336</c:v>
                </c:pt>
                <c:pt idx="48">
                  <c:v>1.594863001183822</c:v>
                </c:pt>
                <c:pt idx="49">
                  <c:v>1.595442519513203</c:v>
                </c:pt>
                <c:pt idx="50">
                  <c:v>1.595956660857675</c:v>
                </c:pt>
                <c:pt idx="51">
                  <c:v>1.596412800566624</c:v>
                </c:pt>
                <c:pt idx="52">
                  <c:v>1.596817481956903</c:v>
                </c:pt>
                <c:pt idx="53">
                  <c:v>1.5971765101766</c:v>
                </c:pt>
                <c:pt idx="54">
                  <c:v>1.597495035479804</c:v>
                </c:pt>
                <c:pt idx="55">
                  <c:v>1.59777762710691</c:v>
                </c:pt>
                <c:pt idx="56">
                  <c:v>1.598028338830302</c:v>
                </c:pt>
                <c:pt idx="57">
                  <c:v>1.598250767105654</c:v>
                </c:pt>
                <c:pt idx="58">
                  <c:v>1.59844810266303</c:v>
                </c:pt>
                <c:pt idx="59">
                  <c:v>1.598623176277854</c:v>
                </c:pt>
                <c:pt idx="60">
                  <c:v>1.598778499378338</c:v>
                </c:pt>
                <c:pt idx="61">
                  <c:v>1.424262666462999</c:v>
                </c:pt>
                <c:pt idx="62">
                  <c:v>1.263777229858725</c:v>
                </c:pt>
                <c:pt idx="63">
                  <c:v>1.121213335157123</c:v>
                </c:pt>
                <c:pt idx="64">
                  <c:v>0.994726512507825</c:v>
                </c:pt>
                <c:pt idx="65">
                  <c:v>0.882508808301905</c:v>
                </c:pt>
                <c:pt idx="66">
                  <c:v>0.782950671833163</c:v>
                </c:pt>
                <c:pt idx="67">
                  <c:v>0.69462395003885</c:v>
                </c:pt>
                <c:pt idx="68">
                  <c:v>0.616261597724092</c:v>
                </c:pt>
                <c:pt idx="69">
                  <c:v>0.546739508201639</c:v>
                </c:pt>
                <c:pt idx="70">
                  <c:v>0.485060388206111</c:v>
                </c:pt>
                <c:pt idx="71">
                  <c:v>0.430339451744705</c:v>
                </c:pt>
                <c:pt idx="72">
                  <c:v>0.381791727856453</c:v>
                </c:pt>
                <c:pt idx="73">
                  <c:v>0.338720800216314</c:v>
                </c:pt>
                <c:pt idx="74">
                  <c:v>0.30050881705409</c:v>
                </c:pt>
                <c:pt idx="75">
                  <c:v>0.266607628080643</c:v>
                </c:pt>
                <c:pt idx="76">
                  <c:v>0.23653092128073</c:v>
                </c:pt>
                <c:pt idx="77">
                  <c:v>0.209847246774906</c:v>
                </c:pt>
                <c:pt idx="78">
                  <c:v>0.186173827677877</c:v>
                </c:pt>
                <c:pt idx="79">
                  <c:v>0.16517106917019</c:v>
                </c:pt>
                <c:pt idx="80">
                  <c:v>0.146537687015958</c:v>
                </c:pt>
                <c:pt idx="81">
                  <c:v>0.130006385645304</c:v>
                </c:pt>
                <c:pt idx="82">
                  <c:v>0.115340023803672</c:v>
                </c:pt>
                <c:pt idx="83">
                  <c:v>0.102328212764309</c:v>
                </c:pt>
                <c:pt idx="84">
                  <c:v>0.0907842983053413</c:v>
                </c:pt>
                <c:pt idx="85">
                  <c:v>0.0805426831579321</c:v>
                </c:pt>
                <c:pt idx="86">
                  <c:v>0.0714564515161028</c:v>
                </c:pt>
                <c:pt idx="87">
                  <c:v>0.063395261531839</c:v>
                </c:pt>
                <c:pt idx="88">
                  <c:v>0.0562434755633589</c:v>
                </c:pt>
                <c:pt idx="89">
                  <c:v>0.0498985013549858</c:v>
                </c:pt>
                <c:pt idx="90">
                  <c:v>0.0442693203528766</c:v>
                </c:pt>
                <c:pt idx="91">
                  <c:v>0.039275182045318</c:v>
                </c:pt>
                <c:pt idx="92">
                  <c:v>0.0348444455979238</c:v>
                </c:pt>
                <c:pt idx="93">
                  <c:v>0.0309135521670079</c:v>
                </c:pt>
                <c:pt idx="94">
                  <c:v>0.0274261131489853</c:v>
                </c:pt>
                <c:pt idx="95">
                  <c:v>0.0243321012867525</c:v>
                </c:pt>
                <c:pt idx="96">
                  <c:v>0.0215871330294824</c:v>
                </c:pt>
                <c:pt idx="97">
                  <c:v>0.0191518318512953</c:v>
                </c:pt>
                <c:pt idx="98">
                  <c:v>0.0169912633956231</c:v>
                </c:pt>
                <c:pt idx="99">
                  <c:v>0.0150744343424211</c:v>
                </c:pt>
                <c:pt idx="100">
                  <c:v>0.0133738478094866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2934168"/>
        <c:axId val="2072936920"/>
      </c:lineChart>
      <c:catAx>
        <c:axId val="2072934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2936920"/>
        <c:crosses val="autoZero"/>
        <c:auto val="1"/>
        <c:lblAlgn val="ctr"/>
        <c:lblOffset val="100"/>
        <c:noMultiLvlLbl val="0"/>
      </c:catAx>
      <c:valAx>
        <c:axId val="2072936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29341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0636074761117494"/>
          <c:y val="0.642677165354331"/>
          <c:w val="0.109231279364101"/>
          <c:h val="0.27123423401862"/>
        </c:manualLayout>
      </c:layout>
      <c:overlay val="0"/>
      <c:txPr>
        <a:bodyPr/>
        <a:lstStyle/>
        <a:p>
          <a:pPr>
            <a:defRPr sz="1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325178169454797"/>
          <c:y val="0.0251141552511415"/>
          <c:w val="0.835211888549518"/>
          <c:h val="0.912450652572538"/>
        </c:manualLayout>
      </c:layout>
      <c:lineChart>
        <c:grouping val="standard"/>
        <c:varyColors val="0"/>
        <c:ser>
          <c:idx val="1"/>
          <c:order val="0"/>
          <c:tx>
            <c:strRef>
              <c:f>Zustandsregler!$C$13</c:f>
              <c:strCache>
                <c:ptCount val="1"/>
                <c:pt idx="0">
                  <c:v>u(k) - uR(k)  [V]</c:v>
                </c:pt>
              </c:strCache>
            </c:strRef>
          </c:tx>
          <c:val>
            <c:numRef>
              <c:f>Zustandsregler!$C$14:$C$114</c:f>
              <c:numCache>
                <c:formatCode>0</c:formatCode>
                <c:ptCount val="101"/>
                <c:pt idx="0" formatCode="General">
                  <c:v>0.0</c:v>
                </c:pt>
                <c:pt idx="1">
                  <c:v>24.0</c:v>
                </c:pt>
                <c:pt idx="2">
                  <c:v>31.31960328335325</c:v>
                </c:pt>
                <c:pt idx="3">
                  <c:v>31.31702120955553</c:v>
                </c:pt>
                <c:pt idx="4">
                  <c:v>28.36906939732734</c:v>
                </c:pt>
                <c:pt idx="5">
                  <c:v>24.76015911354096</c:v>
                </c:pt>
                <c:pt idx="6">
                  <c:v>21.5268322718078</c:v>
                </c:pt>
                <c:pt idx="7">
                  <c:v>19.01934439740229</c:v>
                </c:pt>
                <c:pt idx="8">
                  <c:v>17.2495881315391</c:v>
                </c:pt>
                <c:pt idx="9">
                  <c:v>16.09121351890123</c:v>
                </c:pt>
                <c:pt idx="10">
                  <c:v>15.38471264045963</c:v>
                </c:pt>
                <c:pt idx="11">
                  <c:v>14.98559074268122</c:v>
                </c:pt>
                <c:pt idx="12">
                  <c:v>14.78107758353167</c:v>
                </c:pt>
                <c:pt idx="13">
                  <c:v>14.69121151567998</c:v>
                </c:pt>
                <c:pt idx="14">
                  <c:v>14.6634437797137</c:v>
                </c:pt>
                <c:pt idx="15">
                  <c:v>14.66559498439889</c:v>
                </c:pt>
                <c:pt idx="16">
                  <c:v>14.67940065818162</c:v>
                </c:pt>
                <c:pt idx="17">
                  <c:v>14.69544109551657</c:v>
                </c:pt>
                <c:pt idx="18">
                  <c:v>14.70952936522521</c:v>
                </c:pt>
                <c:pt idx="19">
                  <c:v>14.7203280050573</c:v>
                </c:pt>
                <c:pt idx="20">
                  <c:v>14.72788367720932</c:v>
                </c:pt>
                <c:pt idx="21">
                  <c:v>14.73279160422608</c:v>
                </c:pt>
                <c:pt idx="22">
                  <c:v>14.73576189995598</c:v>
                </c:pt>
                <c:pt idx="23">
                  <c:v>14.73742467541118</c:v>
                </c:pt>
                <c:pt idx="24">
                  <c:v>14.73826585063598</c:v>
                </c:pt>
                <c:pt idx="25">
                  <c:v>14.73862696130932</c:v>
                </c:pt>
                <c:pt idx="26">
                  <c:v>14.73873074579827</c:v>
                </c:pt>
                <c:pt idx="27">
                  <c:v>14.73871255589236</c:v>
                </c:pt>
                <c:pt idx="28">
                  <c:v>14.73864852711972</c:v>
                </c:pt>
                <c:pt idx="29">
                  <c:v>14.7385774380137</c:v>
                </c:pt>
                <c:pt idx="30">
                  <c:v>14.73851614478024</c:v>
                </c:pt>
                <c:pt idx="31">
                  <c:v>14.73846968767942</c:v>
                </c:pt>
                <c:pt idx="32">
                  <c:v>14.73843745730805</c:v>
                </c:pt>
                <c:pt idx="33">
                  <c:v>14.73841667963945</c:v>
                </c:pt>
                <c:pt idx="34">
                  <c:v>14.73840420287897</c:v>
                </c:pt>
                <c:pt idx="35">
                  <c:v>14.73839728349335</c:v>
                </c:pt>
                <c:pt idx="36">
                  <c:v>14.73839382987243</c:v>
                </c:pt>
                <c:pt idx="37">
                  <c:v>14.73839238447643</c:v>
                </c:pt>
                <c:pt idx="38">
                  <c:v>14.73839200394499</c:v>
                </c:pt>
                <c:pt idx="39">
                  <c:v>14.73839211946595</c:v>
                </c:pt>
                <c:pt idx="40">
                  <c:v>14.73839241402221</c:v>
                </c:pt>
                <c:pt idx="41">
                  <c:v>14.73839272824867</c:v>
                </c:pt>
                <c:pt idx="42">
                  <c:v>14.73839299453383</c:v>
                </c:pt>
                <c:pt idx="43">
                  <c:v>14.73839319419828</c:v>
                </c:pt>
                <c:pt idx="44">
                  <c:v>14.73839333156908</c:v>
                </c:pt>
                <c:pt idx="45">
                  <c:v>14.73839341946001</c:v>
                </c:pt>
                <c:pt idx="46">
                  <c:v>14.73839347182148</c:v>
                </c:pt>
                <c:pt idx="47">
                  <c:v>14.73839350058144</c:v>
                </c:pt>
                <c:pt idx="48">
                  <c:v>14.73839351473397</c:v>
                </c:pt>
                <c:pt idx="49">
                  <c:v>14.73839352049404</c:v>
                </c:pt>
                <c:pt idx="50">
                  <c:v>14.7383935218538</c:v>
                </c:pt>
                <c:pt idx="51">
                  <c:v>14.73839352120156</c:v>
                </c:pt>
                <c:pt idx="52">
                  <c:v>14.7383935198558</c:v>
                </c:pt>
                <c:pt idx="53">
                  <c:v>14.73839351847023</c:v>
                </c:pt>
                <c:pt idx="54">
                  <c:v>14.73839351731494</c:v>
                </c:pt>
                <c:pt idx="55">
                  <c:v>14.73839351645766</c:v>
                </c:pt>
                <c:pt idx="56">
                  <c:v>14.73839351587265</c:v>
                </c:pt>
                <c:pt idx="57">
                  <c:v>14.73839351550117</c:v>
                </c:pt>
                <c:pt idx="58">
                  <c:v>14.73839351528162</c:v>
                </c:pt>
                <c:pt idx="59">
                  <c:v>14.73839351516223</c:v>
                </c:pt>
                <c:pt idx="60">
                  <c:v>14.73839351510436</c:v>
                </c:pt>
                <c:pt idx="61">
                  <c:v>-9.261606484918483</c:v>
                </c:pt>
                <c:pt idx="62">
                  <c:v>-16.58120976827642</c:v>
                </c:pt>
                <c:pt idx="63">
                  <c:v>-16.57862769447524</c:v>
                </c:pt>
                <c:pt idx="64">
                  <c:v>-13.63067588224095</c:v>
                </c:pt>
                <c:pt idx="65">
                  <c:v>-10.02176559844847</c:v>
                </c:pt>
                <c:pt idx="66">
                  <c:v>-6.788438756710302</c:v>
                </c:pt>
                <c:pt idx="67">
                  <c:v>-4.280950882301111</c:v>
                </c:pt>
                <c:pt idx="68">
                  <c:v>-2.511194616435437</c:v>
                </c:pt>
                <c:pt idx="69">
                  <c:v>-1.352820003796006</c:v>
                </c:pt>
                <c:pt idx="70">
                  <c:v>-0.646319125353479</c:v>
                </c:pt>
                <c:pt idx="71">
                  <c:v>-0.247197227574572</c:v>
                </c:pt>
                <c:pt idx="72">
                  <c:v>-0.0426840684247847</c:v>
                </c:pt>
                <c:pt idx="73">
                  <c:v>0.0471819994269953</c:v>
                </c:pt>
                <c:pt idx="74">
                  <c:v>0.0749497353932852</c:v>
                </c:pt>
                <c:pt idx="75">
                  <c:v>0.0727985307080868</c:v>
                </c:pt>
                <c:pt idx="76">
                  <c:v>0.0589928569253193</c:v>
                </c:pt>
                <c:pt idx="77">
                  <c:v>0.0429524195903492</c:v>
                </c:pt>
                <c:pt idx="78">
                  <c:v>0.0288641498816841</c:v>
                </c:pt>
                <c:pt idx="79">
                  <c:v>0.0180655100495795</c:v>
                </c:pt>
                <c:pt idx="80">
                  <c:v>0.0105098378975444</c:v>
                </c:pt>
                <c:pt idx="81">
                  <c:v>0.00560191088077644</c:v>
                </c:pt>
                <c:pt idx="82">
                  <c:v>0.0026316151508735</c:v>
                </c:pt>
                <c:pt idx="83">
                  <c:v>0.000968839695675447</c:v>
                </c:pt>
                <c:pt idx="84">
                  <c:v>0.000127664470875324</c:v>
                </c:pt>
                <c:pt idx="85">
                  <c:v>-0.000233446202467567</c:v>
                </c:pt>
                <c:pt idx="86">
                  <c:v>-0.000337230691416068</c:v>
                </c:pt>
                <c:pt idx="87">
                  <c:v>-0.000319040785509021</c:v>
                </c:pt>
                <c:pt idx="88">
                  <c:v>-0.000255012012863523</c:v>
                </c:pt>
                <c:pt idx="89">
                  <c:v>-0.000183922906846188</c:v>
                </c:pt>
                <c:pt idx="90">
                  <c:v>-0.000122629673386729</c:v>
                </c:pt>
                <c:pt idx="91">
                  <c:v>-7.61725725731545E-5</c:v>
                </c:pt>
                <c:pt idx="92">
                  <c:v>-4.39422011966376E-5</c:v>
                </c:pt>
                <c:pt idx="93">
                  <c:v>-2.31645325935851E-5</c:v>
                </c:pt>
                <c:pt idx="94">
                  <c:v>-1.06877721206311E-5</c:v>
                </c:pt>
                <c:pt idx="95">
                  <c:v>-3.76838648995373E-6</c:v>
                </c:pt>
                <c:pt idx="96">
                  <c:v>-3.14765578497513E-7</c:v>
                </c:pt>
                <c:pt idx="97">
                  <c:v>1.1306304256646E-6</c:v>
                </c:pt>
                <c:pt idx="98">
                  <c:v>1.5111618696273E-6</c:v>
                </c:pt>
                <c:pt idx="99">
                  <c:v>1.39564090286785E-6</c:v>
                </c:pt>
                <c:pt idx="100">
                  <c:v>1.10108464254967E-6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Zustandsregler!$D$13</c:f>
              <c:strCache>
                <c:ptCount val="1"/>
                <c:pt idx="0">
                  <c:v>x1(k)  [A]</c:v>
                </c:pt>
              </c:strCache>
            </c:strRef>
          </c:tx>
          <c:val>
            <c:numRef>
              <c:f>Zustandsregler!$D$14:$D$114</c:f>
              <c:numCache>
                <c:formatCode>0.00</c:formatCode>
                <c:ptCount val="101"/>
                <c:pt idx="0" formatCode="General">
                  <c:v>0.0</c:v>
                </c:pt>
                <c:pt idx="1">
                  <c:v>6.896837256731212</c:v>
                </c:pt>
                <c:pt idx="2">
                  <c:v>8.44560324565821</c:v>
                </c:pt>
                <c:pt idx="3">
                  <c:v>7.567458292807108</c:v>
                </c:pt>
                <c:pt idx="4">
                  <c:v>5.869022980610293</c:v>
                </c:pt>
                <c:pt idx="5">
                  <c:v>4.142475358326402</c:v>
                </c:pt>
                <c:pt idx="6">
                  <c:v>2.711518007328584</c:v>
                </c:pt>
                <c:pt idx="7">
                  <c:v>1.653839220713791</c:v>
                </c:pt>
                <c:pt idx="8">
                  <c:v>0.934342544239006</c:v>
                </c:pt>
                <c:pt idx="9">
                  <c:v>0.478794996741771</c:v>
                </c:pt>
                <c:pt idx="10">
                  <c:v>0.210413555110559</c:v>
                </c:pt>
                <c:pt idx="11">
                  <c:v>0.0650377440042887</c:v>
                </c:pt>
                <c:pt idx="12">
                  <c:v>-0.00500990104662997</c:v>
                </c:pt>
                <c:pt idx="13">
                  <c:v>-0.0323006262283627</c:v>
                </c:pt>
                <c:pt idx="14">
                  <c:v>-0.0375385511820092</c:v>
                </c:pt>
                <c:pt idx="15">
                  <c:v>-0.0329732319116732</c:v>
                </c:pt>
                <c:pt idx="16">
                  <c:v>-0.0252754180291605</c:v>
                </c:pt>
                <c:pt idx="17">
                  <c:v>-0.0176856681633031</c:v>
                </c:pt>
                <c:pt idx="18">
                  <c:v>-0.0114885005180232</c:v>
                </c:pt>
                <c:pt idx="19">
                  <c:v>-0.00695315999348009</c:v>
                </c:pt>
                <c:pt idx="20">
                  <c:v>-0.00389257200944826</c:v>
                </c:pt>
                <c:pt idx="21">
                  <c:v>-0.00196933078823566</c:v>
                </c:pt>
                <c:pt idx="22">
                  <c:v>-0.000845525117675297</c:v>
                </c:pt>
                <c:pt idx="23">
                  <c:v>-0.000243105421741442</c:v>
                </c:pt>
                <c:pt idx="24">
                  <c:v>4.24702603007028E-5</c:v>
                </c:pt>
                <c:pt idx="25">
                  <c:v>0.000149812538084085</c:v>
                </c:pt>
                <c:pt idx="26">
                  <c:v>0.00016636826267122</c:v>
                </c:pt>
                <c:pt idx="27">
                  <c:v>0.000143456307220166</c:v>
                </c:pt>
                <c:pt idx="28">
                  <c:v>0.000108738577750763</c:v>
                </c:pt>
                <c:pt idx="29">
                  <c:v>7.5442408428874E-5</c:v>
                </c:pt>
                <c:pt idx="30">
                  <c:v>4.8636673277629E-5</c:v>
                </c:pt>
                <c:pt idx="31">
                  <c:v>2.92069599960206E-5</c:v>
                </c:pt>
                <c:pt idx="32">
                  <c:v>1.61984388082732E-5</c:v>
                </c:pt>
                <c:pt idx="33">
                  <c:v>8.0855760071416E-6</c:v>
                </c:pt>
                <c:pt idx="34">
                  <c:v>3.38440415932237E-6</c:v>
                </c:pt>
                <c:pt idx="35">
                  <c:v>8.91459343735516E-7</c:v>
                </c:pt>
                <c:pt idx="36">
                  <c:v>-2.69951241311689E-7</c:v>
                </c:pt>
                <c:pt idx="37">
                  <c:v>-6.89219887749067E-7</c:v>
                </c:pt>
                <c:pt idx="38">
                  <c:v>-7.35386755383186E-7</c:v>
                </c:pt>
                <c:pt idx="39">
                  <c:v>-6.23242659689755E-7</c:v>
                </c:pt>
                <c:pt idx="40">
                  <c:v>-4.67341641025837E-7</c:v>
                </c:pt>
                <c:pt idx="41">
                  <c:v>-3.21548521050875E-7</c:v>
                </c:pt>
                <c:pt idx="42">
                  <c:v>-2.05737237612589E-7</c:v>
                </c:pt>
                <c:pt idx="43">
                  <c:v>-1.22574000363258E-7</c:v>
                </c:pt>
                <c:pt idx="44">
                  <c:v>-6.73281523198948E-8</c:v>
                </c:pt>
                <c:pt idx="45">
                  <c:v>-3.31340612071693E-8</c:v>
                </c:pt>
                <c:pt idx="46">
                  <c:v>-1.34875448359023E-8</c:v>
                </c:pt>
                <c:pt idx="47">
                  <c:v>-3.18598419854657E-9</c:v>
                </c:pt>
                <c:pt idx="48">
                  <c:v>1.52481351786472E-9</c:v>
                </c:pt>
                <c:pt idx="49">
                  <c:v>3.14900014306511E-9</c:v>
                </c:pt>
                <c:pt idx="50">
                  <c:v>3.24268785642069E-9</c:v>
                </c:pt>
                <c:pt idx="51">
                  <c:v>2.70397860412847E-9</c:v>
                </c:pt>
                <c:pt idx="52">
                  <c:v>2.00660594063667E-9</c:v>
                </c:pt>
                <c:pt idx="53">
                  <c:v>1.36935993260131E-9</c:v>
                </c:pt>
                <c:pt idx="54">
                  <c:v>8.69576149594703E-10</c:v>
                </c:pt>
                <c:pt idx="55">
                  <c:v>5.13934786612274E-10</c:v>
                </c:pt>
                <c:pt idx="56">
                  <c:v>2.79500698077968E-10</c:v>
                </c:pt>
                <c:pt idx="57">
                  <c:v>1.35502842733358E-10</c:v>
                </c:pt>
                <c:pt idx="58">
                  <c:v>5.34840309427156E-11</c:v>
                </c:pt>
                <c:pt idx="59">
                  <c:v>1.09803816503859E-11</c:v>
                </c:pt>
                <c:pt idx="60">
                  <c:v>-8.07193631737308E-12</c:v>
                </c:pt>
                <c:pt idx="61">
                  <c:v>-6.896837256745513</c:v>
                </c:pt>
                <c:pt idx="62">
                  <c:v>-8.445603245672476</c:v>
                </c:pt>
                <c:pt idx="63">
                  <c:v>-7.567458292818824</c:v>
                </c:pt>
                <c:pt idx="64">
                  <c:v>-5.869022980618901</c:v>
                </c:pt>
                <c:pt idx="65">
                  <c:v>-4.142475358332228</c:v>
                </c:pt>
                <c:pt idx="66">
                  <c:v>-2.711518007332256</c:v>
                </c:pt>
                <c:pt idx="67">
                  <c:v>-1.653839220715944</c:v>
                </c:pt>
                <c:pt idx="68">
                  <c:v>-0.934342544240165</c:v>
                </c:pt>
                <c:pt idx="69">
                  <c:v>-0.478794996742325</c:v>
                </c:pt>
                <c:pt idx="70">
                  <c:v>-0.21041355511077</c:v>
                </c:pt>
                <c:pt idx="71">
                  <c:v>-0.0650377440043246</c:v>
                </c:pt>
                <c:pt idx="72">
                  <c:v>0.00500990104667088</c:v>
                </c:pt>
                <c:pt idx="73">
                  <c:v>0.0323006262284276</c:v>
                </c:pt>
                <c:pt idx="74">
                  <c:v>0.0375385511820734</c:v>
                </c:pt>
                <c:pt idx="75">
                  <c:v>0.032973231911726</c:v>
                </c:pt>
                <c:pt idx="76">
                  <c:v>0.0252754180291969</c:v>
                </c:pt>
                <c:pt idx="77">
                  <c:v>0.0176856681633275</c:v>
                </c:pt>
                <c:pt idx="78">
                  <c:v>0.0114885005180396</c:v>
                </c:pt>
                <c:pt idx="79">
                  <c:v>0.00695315999348953</c:v>
                </c:pt>
                <c:pt idx="80">
                  <c:v>0.00389257200945315</c:v>
                </c:pt>
                <c:pt idx="81">
                  <c:v>0.00196933078823766</c:v>
                </c:pt>
                <c:pt idx="82">
                  <c:v>0.000845525117676262</c:v>
                </c:pt>
                <c:pt idx="83">
                  <c:v>0.000243105421741281</c:v>
                </c:pt>
                <c:pt idx="84">
                  <c:v>-4.24702603007632E-5</c:v>
                </c:pt>
                <c:pt idx="85">
                  <c:v>-0.000149812538085734</c:v>
                </c:pt>
                <c:pt idx="86">
                  <c:v>-0.000166368262671699</c:v>
                </c:pt>
                <c:pt idx="87">
                  <c:v>-0.000143456307220256</c:v>
                </c:pt>
                <c:pt idx="88">
                  <c:v>-0.000108738577750073</c:v>
                </c:pt>
                <c:pt idx="89">
                  <c:v>-7.54424084292954E-5</c:v>
                </c:pt>
                <c:pt idx="90">
                  <c:v>-4.86366732783685E-5</c:v>
                </c:pt>
                <c:pt idx="91">
                  <c:v>-2.92069599975433E-5</c:v>
                </c:pt>
                <c:pt idx="92">
                  <c:v>-1.61984388098046E-5</c:v>
                </c:pt>
                <c:pt idx="93">
                  <c:v>-8.08557600806889E-6</c:v>
                </c:pt>
                <c:pt idx="94">
                  <c:v>-3.38440415971027E-6</c:v>
                </c:pt>
                <c:pt idx="95">
                  <c:v>-8.91459343536604E-7</c:v>
                </c:pt>
                <c:pt idx="96">
                  <c:v>2.6995124166849E-7</c:v>
                </c:pt>
                <c:pt idx="97">
                  <c:v>6.89219888037517E-7</c:v>
                </c:pt>
                <c:pt idx="98">
                  <c:v>7.3538675616862E-7</c:v>
                </c:pt>
                <c:pt idx="99">
                  <c:v>6.2324266008715E-7</c:v>
                </c:pt>
                <c:pt idx="100">
                  <c:v>4.67341640235988E-7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Zustandsregler!$F$13</c:f>
              <c:strCache>
                <c:ptCount val="1"/>
                <c:pt idx="0">
                  <c:v>f(k)=x2(k)/2π </c:v>
                </c:pt>
              </c:strCache>
            </c:strRef>
          </c:tx>
          <c:val>
            <c:numRef>
              <c:f>Zustandsregler!$F$14:$F$114</c:f>
              <c:numCache>
                <c:formatCode>0.00</c:formatCode>
                <c:ptCount val="101"/>
                <c:pt idx="1">
                  <c:v>8.732681680444141</c:v>
                </c:pt>
                <c:pt idx="2">
                  <c:v>19.42638982495305</c:v>
                </c:pt>
                <c:pt idx="3">
                  <c:v>29.00820275473104</c:v>
                </c:pt>
                <c:pt idx="4">
                  <c:v>36.43947995572048</c:v>
                </c:pt>
                <c:pt idx="5">
                  <c:v>41.68462600263381</c:v>
                </c:pt>
                <c:pt idx="6">
                  <c:v>45.11791328307275</c:v>
                </c:pt>
                <c:pt idx="7">
                  <c:v>47.21198204640797</c:v>
                </c:pt>
                <c:pt idx="8">
                  <c:v>48.39503388823186</c:v>
                </c:pt>
                <c:pt idx="9">
                  <c:v>49.00127761141881</c:v>
                </c:pt>
                <c:pt idx="10">
                  <c:v>49.26770039763691</c:v>
                </c:pt>
                <c:pt idx="11">
                  <c:v>49.35005030592992</c:v>
                </c:pt>
                <c:pt idx="12">
                  <c:v>49.34370683725549</c:v>
                </c:pt>
                <c:pt idx="13">
                  <c:v>49.30280822294412</c:v>
                </c:pt>
                <c:pt idx="14">
                  <c:v>49.25527741918366</c:v>
                </c:pt>
                <c:pt idx="15">
                  <c:v>49.21352716068958</c:v>
                </c:pt>
                <c:pt idx="16">
                  <c:v>49.18152376960283</c:v>
                </c:pt>
                <c:pt idx="17">
                  <c:v>49.15913041673296</c:v>
                </c:pt>
                <c:pt idx="18">
                  <c:v>49.14458383338251</c:v>
                </c:pt>
                <c:pt idx="19">
                  <c:v>49.13577983661761</c:v>
                </c:pt>
                <c:pt idx="20">
                  <c:v>49.13085111479754</c:v>
                </c:pt>
                <c:pt idx="21">
                  <c:v>49.12835757489556</c:v>
                </c:pt>
                <c:pt idx="22">
                  <c:v>49.12728698247317</c:v>
                </c:pt>
                <c:pt idx="23">
                  <c:v>49.12697916568936</c:v>
                </c:pt>
                <c:pt idx="24">
                  <c:v>49.12703294095624</c:v>
                </c:pt>
                <c:pt idx="25">
                  <c:v>49.12722263155761</c:v>
                </c:pt>
                <c:pt idx="26">
                  <c:v>49.12743328479265</c:v>
                </c:pt>
                <c:pt idx="27">
                  <c:v>49.12761492722082</c:v>
                </c:pt>
                <c:pt idx="28">
                  <c:v>49.12775261053137</c:v>
                </c:pt>
                <c:pt idx="29">
                  <c:v>49.12784813468448</c:v>
                </c:pt>
                <c:pt idx="30">
                  <c:v>49.12790971777973</c:v>
                </c:pt>
                <c:pt idx="31">
                  <c:v>49.12794669923588</c:v>
                </c:pt>
                <c:pt idx="32">
                  <c:v>49.12796720947913</c:v>
                </c:pt>
                <c:pt idx="33">
                  <c:v>49.12797744732567</c:v>
                </c:pt>
                <c:pt idx="34">
                  <c:v>49.12798173261226</c:v>
                </c:pt>
                <c:pt idx="35">
                  <c:v>49.12798286136597</c:v>
                </c:pt>
                <c:pt idx="36">
                  <c:v>49.12798251955738</c:v>
                </c:pt>
                <c:pt idx="37">
                  <c:v>49.12798164687651</c:v>
                </c:pt>
                <c:pt idx="38">
                  <c:v>49.1279807157398</c:v>
                </c:pt>
                <c:pt idx="39">
                  <c:v>49.1279799265984</c:v>
                </c:pt>
                <c:pt idx="40">
                  <c:v>49.12797933485676</c:v>
                </c:pt>
                <c:pt idx="41">
                  <c:v>49.1279789277164</c:v>
                </c:pt>
                <c:pt idx="42">
                  <c:v>49.1279786672147</c:v>
                </c:pt>
                <c:pt idx="43">
                  <c:v>49.12797851201316</c:v>
                </c:pt>
                <c:pt idx="44">
                  <c:v>49.12797842676317</c:v>
                </c:pt>
                <c:pt idx="45">
                  <c:v>49.12797838480926</c:v>
                </c:pt>
                <c:pt idx="46">
                  <c:v>49.12797836773152</c:v>
                </c:pt>
                <c:pt idx="47">
                  <c:v>49.12797836369747</c:v>
                </c:pt>
                <c:pt idx="48">
                  <c:v>49.12797836562817</c:v>
                </c:pt>
                <c:pt idx="49">
                  <c:v>49.1279783696154</c:v>
                </c:pt>
                <c:pt idx="50">
                  <c:v>49.12797837372124</c:v>
                </c:pt>
                <c:pt idx="51">
                  <c:v>49.12797837714498</c:v>
                </c:pt>
                <c:pt idx="52">
                  <c:v>49.12797837968572</c:v>
                </c:pt>
                <c:pt idx="53">
                  <c:v>49.1279783814196</c:v>
                </c:pt>
                <c:pt idx="54">
                  <c:v>49.12797838252064</c:v>
                </c:pt>
                <c:pt idx="55">
                  <c:v>49.12797838317138</c:v>
                </c:pt>
                <c:pt idx="56">
                  <c:v>49.12797838352528</c:v>
                </c:pt>
                <c:pt idx="57">
                  <c:v>49.12797838369685</c:v>
                </c:pt>
                <c:pt idx="58">
                  <c:v>49.12797838376457</c:v>
                </c:pt>
                <c:pt idx="59">
                  <c:v>49.12797838377847</c:v>
                </c:pt>
                <c:pt idx="60">
                  <c:v>49.12797838376825</c:v>
                </c:pt>
                <c:pt idx="61">
                  <c:v>40.395296703306</c:v>
                </c:pt>
                <c:pt idx="62">
                  <c:v>29.70158855877903</c:v>
                </c:pt>
                <c:pt idx="63">
                  <c:v>20.1197756289862</c:v>
                </c:pt>
                <c:pt idx="64">
                  <c:v>12.68849842798587</c:v>
                </c:pt>
                <c:pt idx="65">
                  <c:v>7.443352381065165</c:v>
                </c:pt>
                <c:pt idx="66">
                  <c:v>4.010065100621566</c:v>
                </c:pt>
                <c:pt idx="67">
                  <c:v>1.915996337283629</c:v>
                </c:pt>
                <c:pt idx="68">
                  <c:v>0.732944495458264</c:v>
                </c:pt>
                <c:pt idx="69">
                  <c:v>0.126700772270616</c:v>
                </c:pt>
                <c:pt idx="70">
                  <c:v>-0.139722013947748</c:v>
                </c:pt>
                <c:pt idx="71">
                  <c:v>-0.222071922240809</c:v>
                </c:pt>
                <c:pt idx="72">
                  <c:v>-0.215728453566323</c:v>
                </c:pt>
                <c:pt idx="73">
                  <c:v>-0.174829839254877</c:v>
                </c:pt>
                <c:pt idx="74">
                  <c:v>-0.127299035494332</c:v>
                </c:pt>
                <c:pt idx="75">
                  <c:v>-0.0855487770001884</c:v>
                </c:pt>
                <c:pt idx="76">
                  <c:v>-0.0535453859133951</c:v>
                </c:pt>
                <c:pt idx="77">
                  <c:v>-0.0311520330434879</c:v>
                </c:pt>
                <c:pt idx="78">
                  <c:v>-0.0166054496930194</c:v>
                </c:pt>
                <c:pt idx="79">
                  <c:v>-0.00780145292811366</c:v>
                </c:pt>
                <c:pt idx="80">
                  <c:v>-0.0028727311080381</c:v>
                </c:pt>
                <c:pt idx="81">
                  <c:v>-0.000379191206049975</c:v>
                </c:pt>
                <c:pt idx="82">
                  <c:v>0.000691401216336169</c:v>
                </c:pt>
                <c:pt idx="83">
                  <c:v>0.000999218000150337</c:v>
                </c:pt>
                <c:pt idx="84">
                  <c:v>0.000945442733272726</c:v>
                </c:pt>
                <c:pt idx="85">
                  <c:v>0.000755752131893771</c:v>
                </c:pt>
                <c:pt idx="86">
                  <c:v>0.000545098896858754</c:v>
                </c:pt>
                <c:pt idx="87">
                  <c:v>0.000363456468688678</c:v>
                </c:pt>
                <c:pt idx="88">
                  <c:v>0.000225773158132258</c:v>
                </c:pt>
                <c:pt idx="89">
                  <c:v>0.000130249005032067</c:v>
                </c:pt>
                <c:pt idx="90">
                  <c:v>6.86659097776119E-5</c:v>
                </c:pt>
                <c:pt idx="91">
                  <c:v>3.16844536379762E-5</c:v>
                </c:pt>
                <c:pt idx="92">
                  <c:v>1.11742103800079E-5</c:v>
                </c:pt>
                <c:pt idx="93">
                  <c:v>9.36363834826781E-7</c:v>
                </c:pt>
                <c:pt idx="94">
                  <c:v>-3.34892275445379E-6</c:v>
                </c:pt>
                <c:pt idx="95">
                  <c:v>-4.47767646987095E-6</c:v>
                </c:pt>
                <c:pt idx="96">
                  <c:v>-4.13586787341164E-6</c:v>
                </c:pt>
                <c:pt idx="97">
                  <c:v>-3.26318701028285E-6</c:v>
                </c:pt>
                <c:pt idx="98">
                  <c:v>-2.33205028563892E-6</c:v>
                </c:pt>
                <c:pt idx="99">
                  <c:v>-1.54290889261816E-6</c:v>
                </c:pt>
                <c:pt idx="100">
                  <c:v>-9.51167253910592E-7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3003864"/>
        <c:axId val="2073006712"/>
      </c:lineChart>
      <c:catAx>
        <c:axId val="2073003864"/>
        <c:scaling>
          <c:orientation val="minMax"/>
        </c:scaling>
        <c:delete val="0"/>
        <c:axPos val="b"/>
        <c:majorTickMark val="out"/>
        <c:minorTickMark val="none"/>
        <c:tickLblPos val="nextTo"/>
        <c:crossAx val="2073006712"/>
        <c:crosses val="autoZero"/>
        <c:auto val="1"/>
        <c:lblAlgn val="ctr"/>
        <c:lblOffset val="100"/>
        <c:noMultiLvlLbl val="0"/>
      </c:catAx>
      <c:valAx>
        <c:axId val="2073006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3003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30278999822531"/>
          <c:y val="0.0190350142402412"/>
          <c:w val="0.835211888549518"/>
          <c:h val="0.912450652572538"/>
        </c:manualLayout>
      </c:layout>
      <c:lineChart>
        <c:grouping val="standard"/>
        <c:varyColors val="0"/>
        <c:ser>
          <c:idx val="3"/>
          <c:order val="0"/>
          <c:tx>
            <c:strRef>
              <c:f>Zustandsregler!$G$13</c:f>
              <c:strCache>
                <c:ptCount val="1"/>
                <c:pt idx="0">
                  <c:v>u(k)/uN</c:v>
                </c:pt>
              </c:strCache>
            </c:strRef>
          </c:tx>
          <c:cat>
            <c:numRef>
              <c:f>Zustandsregler!$A$14:$A$114</c:f>
              <c:numCache>
                <c:formatCode>General</c:formatCode>
                <c:ptCount val="101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10.0</c:v>
                </c:pt>
                <c:pt idx="12">
                  <c:v>11.0</c:v>
                </c:pt>
                <c:pt idx="13">
                  <c:v>12.0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16.0</c:v>
                </c:pt>
                <c:pt idx="18">
                  <c:v>17.0</c:v>
                </c:pt>
                <c:pt idx="19">
                  <c:v>18.0</c:v>
                </c:pt>
                <c:pt idx="20">
                  <c:v>19.0</c:v>
                </c:pt>
                <c:pt idx="21">
                  <c:v>20.0</c:v>
                </c:pt>
                <c:pt idx="22">
                  <c:v>21.0</c:v>
                </c:pt>
                <c:pt idx="23">
                  <c:v>22.0</c:v>
                </c:pt>
                <c:pt idx="24">
                  <c:v>23.0</c:v>
                </c:pt>
                <c:pt idx="25">
                  <c:v>24.0</c:v>
                </c:pt>
                <c:pt idx="26">
                  <c:v>25.0</c:v>
                </c:pt>
                <c:pt idx="27">
                  <c:v>26.0</c:v>
                </c:pt>
                <c:pt idx="28">
                  <c:v>27.0</c:v>
                </c:pt>
                <c:pt idx="29">
                  <c:v>28.0</c:v>
                </c:pt>
                <c:pt idx="30">
                  <c:v>29.0</c:v>
                </c:pt>
                <c:pt idx="31">
                  <c:v>30.0</c:v>
                </c:pt>
                <c:pt idx="32">
                  <c:v>31.0</c:v>
                </c:pt>
                <c:pt idx="33">
                  <c:v>32.0</c:v>
                </c:pt>
                <c:pt idx="34">
                  <c:v>33.0</c:v>
                </c:pt>
                <c:pt idx="35">
                  <c:v>34.0</c:v>
                </c:pt>
                <c:pt idx="36">
                  <c:v>35.0</c:v>
                </c:pt>
                <c:pt idx="37">
                  <c:v>36.0</c:v>
                </c:pt>
                <c:pt idx="38">
                  <c:v>37.0</c:v>
                </c:pt>
                <c:pt idx="39">
                  <c:v>38.0</c:v>
                </c:pt>
                <c:pt idx="40">
                  <c:v>39.0</c:v>
                </c:pt>
                <c:pt idx="41">
                  <c:v>40.0</c:v>
                </c:pt>
                <c:pt idx="42">
                  <c:v>41.0</c:v>
                </c:pt>
                <c:pt idx="43">
                  <c:v>42.0</c:v>
                </c:pt>
                <c:pt idx="44">
                  <c:v>43.0</c:v>
                </c:pt>
                <c:pt idx="45">
                  <c:v>44.0</c:v>
                </c:pt>
                <c:pt idx="46">
                  <c:v>45.0</c:v>
                </c:pt>
                <c:pt idx="47">
                  <c:v>46.0</c:v>
                </c:pt>
                <c:pt idx="48">
                  <c:v>47.0</c:v>
                </c:pt>
                <c:pt idx="49">
                  <c:v>48.0</c:v>
                </c:pt>
                <c:pt idx="50">
                  <c:v>49.0</c:v>
                </c:pt>
                <c:pt idx="51">
                  <c:v>50.0</c:v>
                </c:pt>
                <c:pt idx="52">
                  <c:v>51.0</c:v>
                </c:pt>
                <c:pt idx="53">
                  <c:v>52.0</c:v>
                </c:pt>
                <c:pt idx="54">
                  <c:v>53.0</c:v>
                </c:pt>
                <c:pt idx="55">
                  <c:v>54.0</c:v>
                </c:pt>
                <c:pt idx="56">
                  <c:v>55.0</c:v>
                </c:pt>
                <c:pt idx="57">
                  <c:v>56.0</c:v>
                </c:pt>
                <c:pt idx="58">
                  <c:v>57.0</c:v>
                </c:pt>
                <c:pt idx="59">
                  <c:v>58.0</c:v>
                </c:pt>
                <c:pt idx="60">
                  <c:v>59.0</c:v>
                </c:pt>
                <c:pt idx="61">
                  <c:v>60.0</c:v>
                </c:pt>
                <c:pt idx="62">
                  <c:v>61.0</c:v>
                </c:pt>
                <c:pt idx="63">
                  <c:v>62.0</c:v>
                </c:pt>
                <c:pt idx="64">
                  <c:v>63.0</c:v>
                </c:pt>
                <c:pt idx="65">
                  <c:v>64.0</c:v>
                </c:pt>
                <c:pt idx="66">
                  <c:v>65.0</c:v>
                </c:pt>
                <c:pt idx="67">
                  <c:v>66.0</c:v>
                </c:pt>
                <c:pt idx="68">
                  <c:v>67.0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72.0</c:v>
                </c:pt>
                <c:pt idx="74">
                  <c:v>73.0</c:v>
                </c:pt>
                <c:pt idx="75">
                  <c:v>74.0</c:v>
                </c:pt>
                <c:pt idx="76">
                  <c:v>75.0</c:v>
                </c:pt>
                <c:pt idx="77">
                  <c:v>76.0</c:v>
                </c:pt>
                <c:pt idx="78">
                  <c:v>77.0</c:v>
                </c:pt>
                <c:pt idx="79">
                  <c:v>78.0</c:v>
                </c:pt>
                <c:pt idx="80">
                  <c:v>79.0</c:v>
                </c:pt>
                <c:pt idx="81">
                  <c:v>80.0</c:v>
                </c:pt>
                <c:pt idx="82">
                  <c:v>81.0</c:v>
                </c:pt>
                <c:pt idx="83">
                  <c:v>82.0</c:v>
                </c:pt>
                <c:pt idx="84">
                  <c:v>83.0</c:v>
                </c:pt>
                <c:pt idx="85">
                  <c:v>84.0</c:v>
                </c:pt>
                <c:pt idx="86">
                  <c:v>85.0</c:v>
                </c:pt>
                <c:pt idx="87">
                  <c:v>86.0</c:v>
                </c:pt>
                <c:pt idx="88">
                  <c:v>87.0</c:v>
                </c:pt>
                <c:pt idx="89">
                  <c:v>88.0</c:v>
                </c:pt>
                <c:pt idx="90">
                  <c:v>89.0</c:v>
                </c:pt>
                <c:pt idx="91">
                  <c:v>90.0</c:v>
                </c:pt>
                <c:pt idx="92">
                  <c:v>91.0</c:v>
                </c:pt>
                <c:pt idx="93">
                  <c:v>92.0</c:v>
                </c:pt>
                <c:pt idx="94">
                  <c:v>93.0</c:v>
                </c:pt>
                <c:pt idx="95">
                  <c:v>94.0</c:v>
                </c:pt>
                <c:pt idx="96">
                  <c:v>95.0</c:v>
                </c:pt>
                <c:pt idx="97">
                  <c:v>96.0</c:v>
                </c:pt>
                <c:pt idx="98">
                  <c:v>97.0</c:v>
                </c:pt>
                <c:pt idx="99">
                  <c:v>98.0</c:v>
                </c:pt>
                <c:pt idx="100">
                  <c:v>99.0</c:v>
                </c:pt>
              </c:numCache>
            </c:numRef>
          </c:cat>
          <c:val>
            <c:numRef>
              <c:f>Zustandsregler!$G$14:$G$114</c:f>
              <c:numCache>
                <c:formatCode>General</c:formatCode>
                <c:ptCount val="101"/>
                <c:pt idx="0">
                  <c:v>0.0</c:v>
                </c:pt>
                <c:pt idx="1">
                  <c:v>1.0</c:v>
                </c:pt>
                <c:pt idx="2" formatCode="0.000">
                  <c:v>1.304983470139718</c:v>
                </c:pt>
                <c:pt idx="3" formatCode="0.000">
                  <c:v>1.30487588373148</c:v>
                </c:pt>
                <c:pt idx="4" formatCode="0.000">
                  <c:v>1.182044558221973</c:v>
                </c:pt>
                <c:pt idx="5" formatCode="0.000">
                  <c:v>1.03167329639754</c:v>
                </c:pt>
                <c:pt idx="6" formatCode="0.000">
                  <c:v>0.896951344658658</c:v>
                </c:pt>
                <c:pt idx="7" formatCode="0.000">
                  <c:v>0.792472683225095</c:v>
                </c:pt>
                <c:pt idx="8" formatCode="0.000">
                  <c:v>0.718732838814129</c:v>
                </c:pt>
                <c:pt idx="9" formatCode="0.000">
                  <c:v>0.670467229954218</c:v>
                </c:pt>
                <c:pt idx="10" formatCode="0.000">
                  <c:v>0.641029693352484</c:v>
                </c:pt>
                <c:pt idx="11" formatCode="0.000">
                  <c:v>0.624399614278384</c:v>
                </c:pt>
                <c:pt idx="12" formatCode="0.000">
                  <c:v>0.615878232647153</c:v>
                </c:pt>
                <c:pt idx="13" formatCode="0.000">
                  <c:v>0.612133813153332</c:v>
                </c:pt>
                <c:pt idx="14" formatCode="0.000">
                  <c:v>0.610976824154738</c:v>
                </c:pt>
                <c:pt idx="15" formatCode="0.000">
                  <c:v>0.611066457683287</c:v>
                </c:pt>
                <c:pt idx="16" formatCode="0.000">
                  <c:v>0.611641694090901</c:v>
                </c:pt>
                <c:pt idx="17" formatCode="0.000">
                  <c:v>0.612310045646523</c:v>
                </c:pt>
                <c:pt idx="18" formatCode="0.000">
                  <c:v>0.612897056884384</c:v>
                </c:pt>
                <c:pt idx="19" formatCode="0.000">
                  <c:v>0.613347000210721</c:v>
                </c:pt>
                <c:pt idx="20" formatCode="0.000">
                  <c:v>0.613661819883722</c:v>
                </c:pt>
                <c:pt idx="21" formatCode="0.000">
                  <c:v>0.613866316842753</c:v>
                </c:pt>
                <c:pt idx="22" formatCode="0.000">
                  <c:v>0.613990079164833</c:v>
                </c:pt>
                <c:pt idx="23" formatCode="0.000">
                  <c:v>0.614059361475466</c:v>
                </c:pt>
                <c:pt idx="24" formatCode="0.000">
                  <c:v>0.614094410443166</c:v>
                </c:pt>
                <c:pt idx="25" formatCode="0.000">
                  <c:v>0.614109456721222</c:v>
                </c:pt>
                <c:pt idx="26" formatCode="0.000">
                  <c:v>0.614113781074928</c:v>
                </c:pt>
                <c:pt idx="27" formatCode="0.000">
                  <c:v>0.614113023162182</c:v>
                </c:pt>
                <c:pt idx="28" formatCode="0.000">
                  <c:v>0.614110355296655</c:v>
                </c:pt>
                <c:pt idx="29" formatCode="0.000">
                  <c:v>0.614107393250571</c:v>
                </c:pt>
                <c:pt idx="30" formatCode="0.000">
                  <c:v>0.614104839365843</c:v>
                </c:pt>
                <c:pt idx="31" formatCode="0.000">
                  <c:v>0.614102903653309</c:v>
                </c:pt>
                <c:pt idx="32" formatCode="0.000">
                  <c:v>0.614101560721169</c:v>
                </c:pt>
                <c:pt idx="33" formatCode="0.000">
                  <c:v>0.614100694984977</c:v>
                </c:pt>
                <c:pt idx="34" formatCode="0.000">
                  <c:v>0.614100175119957</c:v>
                </c:pt>
                <c:pt idx="35" formatCode="0.000">
                  <c:v>0.614099886812223</c:v>
                </c:pt>
                <c:pt idx="36" formatCode="0.000">
                  <c:v>0.614099742911351</c:v>
                </c:pt>
                <c:pt idx="37" formatCode="0.000">
                  <c:v>0.614099682686518</c:v>
                </c:pt>
                <c:pt idx="38" formatCode="0.000">
                  <c:v>0.614099666831041</c:v>
                </c:pt>
                <c:pt idx="39" formatCode="0.000">
                  <c:v>0.614099671644415</c:v>
                </c:pt>
                <c:pt idx="40" formatCode="0.000">
                  <c:v>0.614099683917592</c:v>
                </c:pt>
                <c:pt idx="41" formatCode="0.000">
                  <c:v>0.614099697010361</c:v>
                </c:pt>
                <c:pt idx="42" formatCode="0.000">
                  <c:v>0.614099708105576</c:v>
                </c:pt>
                <c:pt idx="43" formatCode="0.000">
                  <c:v>0.614099716424928</c:v>
                </c:pt>
                <c:pt idx="44" formatCode="0.000">
                  <c:v>0.614099722148711</c:v>
                </c:pt>
                <c:pt idx="45" formatCode="0.000">
                  <c:v>0.614099725810834</c:v>
                </c:pt>
                <c:pt idx="46" formatCode="0.000">
                  <c:v>0.614099727992561</c:v>
                </c:pt>
                <c:pt idx="47" formatCode="0.000">
                  <c:v>0.614099729190893</c:v>
                </c:pt>
                <c:pt idx="48" formatCode="0.000">
                  <c:v>0.614099729780582</c:v>
                </c:pt>
                <c:pt idx="49" formatCode="0.000">
                  <c:v>0.614099730020585</c:v>
                </c:pt>
                <c:pt idx="50" formatCode="0.000">
                  <c:v>0.614099730077242</c:v>
                </c:pt>
                <c:pt idx="51" formatCode="0.000">
                  <c:v>0.614099730050065</c:v>
                </c:pt>
                <c:pt idx="52" formatCode="0.000">
                  <c:v>0.614099729993992</c:v>
                </c:pt>
                <c:pt idx="53" formatCode="0.000">
                  <c:v>0.61409972993626</c:v>
                </c:pt>
                <c:pt idx="54" formatCode="0.000">
                  <c:v>0.614099729888123</c:v>
                </c:pt>
                <c:pt idx="55" formatCode="0.000">
                  <c:v>0.614099729852402</c:v>
                </c:pt>
                <c:pt idx="56" formatCode="0.000">
                  <c:v>0.614099729828027</c:v>
                </c:pt>
                <c:pt idx="57" formatCode="0.000">
                  <c:v>0.614099729812548</c:v>
                </c:pt>
                <c:pt idx="58" formatCode="0.000">
                  <c:v>0.614099729803401</c:v>
                </c:pt>
                <c:pt idx="59" formatCode="0.000">
                  <c:v>0.614099729798426</c:v>
                </c:pt>
                <c:pt idx="60" formatCode="0.000">
                  <c:v>0.614099729796015</c:v>
                </c:pt>
                <c:pt idx="61" formatCode="0.000">
                  <c:v>-0.385900270204937</c:v>
                </c:pt>
                <c:pt idx="62" formatCode="0.000">
                  <c:v>-0.690883740344851</c:v>
                </c:pt>
                <c:pt idx="63" formatCode="0.000">
                  <c:v>-0.690776153936468</c:v>
                </c:pt>
                <c:pt idx="64" formatCode="0.000">
                  <c:v>-0.567944828426706</c:v>
                </c:pt>
                <c:pt idx="65" formatCode="0.000">
                  <c:v>-0.417573566602019</c:v>
                </c:pt>
                <c:pt idx="66" formatCode="0.000">
                  <c:v>-0.282851614862929</c:v>
                </c:pt>
                <c:pt idx="67" formatCode="0.000">
                  <c:v>-0.178372953429213</c:v>
                </c:pt>
                <c:pt idx="68" formatCode="0.000">
                  <c:v>-0.104633109018143</c:v>
                </c:pt>
                <c:pt idx="69" formatCode="0.000">
                  <c:v>-0.0563675001581669</c:v>
                </c:pt>
                <c:pt idx="70" formatCode="0.000">
                  <c:v>-0.026929963556395</c:v>
                </c:pt>
                <c:pt idx="71" formatCode="0.000">
                  <c:v>-0.0102998844822738</c:v>
                </c:pt>
                <c:pt idx="72" formatCode="0.000">
                  <c:v>-0.0017785028510327</c:v>
                </c:pt>
                <c:pt idx="73" formatCode="0.000">
                  <c:v>0.00196591664279147</c:v>
                </c:pt>
                <c:pt idx="74" formatCode="0.000">
                  <c:v>0.00312290564138688</c:v>
                </c:pt>
                <c:pt idx="75" formatCode="0.000">
                  <c:v>0.00303327211283695</c:v>
                </c:pt>
                <c:pt idx="76" formatCode="0.000">
                  <c:v>0.00245803570522164</c:v>
                </c:pt>
                <c:pt idx="77" formatCode="0.000">
                  <c:v>0.00178968414959789</c:v>
                </c:pt>
                <c:pt idx="78" formatCode="0.000">
                  <c:v>0.00120267291173684</c:v>
                </c:pt>
                <c:pt idx="79" formatCode="0.000">
                  <c:v>0.000752729585399145</c:v>
                </c:pt>
                <c:pt idx="80" formatCode="0.000">
                  <c:v>0.000437909912397682</c:v>
                </c:pt>
                <c:pt idx="81" formatCode="0.000">
                  <c:v>0.000233412953365685</c:v>
                </c:pt>
                <c:pt idx="82" formatCode="0.000">
                  <c:v>0.000109650631286396</c:v>
                </c:pt>
                <c:pt idx="83" formatCode="0.000">
                  <c:v>4.03683206531436E-5</c:v>
                </c:pt>
                <c:pt idx="84" formatCode="0.000">
                  <c:v>5.3193529531385E-6</c:v>
                </c:pt>
                <c:pt idx="85" formatCode="0.000">
                  <c:v>-9.72692510281527E-6</c:v>
                </c:pt>
                <c:pt idx="86" formatCode="0.000">
                  <c:v>-1.40512788090028E-5</c:v>
                </c:pt>
                <c:pt idx="87" formatCode="0.000">
                  <c:v>-1.32933660628759E-5</c:v>
                </c:pt>
                <c:pt idx="88" formatCode="0.000">
                  <c:v>-1.06255005359801E-5</c:v>
                </c:pt>
                <c:pt idx="89" formatCode="0.000">
                  <c:v>-7.66345445192451E-6</c:v>
                </c:pt>
                <c:pt idx="90" formatCode="0.000">
                  <c:v>-5.10956972444706E-6</c:v>
                </c:pt>
                <c:pt idx="91" formatCode="0.000">
                  <c:v>-3.1738571905481E-6</c:v>
                </c:pt>
                <c:pt idx="92" formatCode="0.000">
                  <c:v>-1.8309250498599E-6</c:v>
                </c:pt>
                <c:pt idx="93" formatCode="0.000">
                  <c:v>-9.65188858066044E-7</c:v>
                </c:pt>
                <c:pt idx="94" formatCode="0.000">
                  <c:v>-4.4532383835963E-7</c:v>
                </c:pt>
                <c:pt idx="95" formatCode="0.000">
                  <c:v>-1.57016103748072E-7</c:v>
                </c:pt>
                <c:pt idx="96" formatCode="0.000">
                  <c:v>-1.31152324373964E-8</c:v>
                </c:pt>
                <c:pt idx="97" formatCode="0.000">
                  <c:v>4.71096010693583E-8</c:v>
                </c:pt>
                <c:pt idx="98" formatCode="0.000">
                  <c:v>6.29650779011373E-8</c:v>
                </c:pt>
                <c:pt idx="99" formatCode="0.000">
                  <c:v>5.81517042861606E-8</c:v>
                </c:pt>
                <c:pt idx="100" formatCode="0.000">
                  <c:v>4.58785267729029E-8</c:v>
                </c:pt>
              </c:numCache>
            </c:numRef>
          </c:val>
          <c:smooth val="0"/>
        </c:ser>
        <c:ser>
          <c:idx val="5"/>
          <c:order val="1"/>
          <c:tx>
            <c:strRef>
              <c:f>Zustandsregler!$H$13</c:f>
              <c:strCache>
                <c:ptCount val="1"/>
                <c:pt idx="0">
                  <c:v>x1(k)/IN</c:v>
                </c:pt>
              </c:strCache>
            </c:strRef>
          </c:tx>
          <c:cat>
            <c:numRef>
              <c:f>Zustandsregler!$A$14:$A$114</c:f>
              <c:numCache>
                <c:formatCode>General</c:formatCode>
                <c:ptCount val="101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10.0</c:v>
                </c:pt>
                <c:pt idx="12">
                  <c:v>11.0</c:v>
                </c:pt>
                <c:pt idx="13">
                  <c:v>12.0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16.0</c:v>
                </c:pt>
                <c:pt idx="18">
                  <c:v>17.0</c:v>
                </c:pt>
                <c:pt idx="19">
                  <c:v>18.0</c:v>
                </c:pt>
                <c:pt idx="20">
                  <c:v>19.0</c:v>
                </c:pt>
                <c:pt idx="21">
                  <c:v>20.0</c:v>
                </c:pt>
                <c:pt idx="22">
                  <c:v>21.0</c:v>
                </c:pt>
                <c:pt idx="23">
                  <c:v>22.0</c:v>
                </c:pt>
                <c:pt idx="24">
                  <c:v>23.0</c:v>
                </c:pt>
                <c:pt idx="25">
                  <c:v>24.0</c:v>
                </c:pt>
                <c:pt idx="26">
                  <c:v>25.0</c:v>
                </c:pt>
                <c:pt idx="27">
                  <c:v>26.0</c:v>
                </c:pt>
                <c:pt idx="28">
                  <c:v>27.0</c:v>
                </c:pt>
                <c:pt idx="29">
                  <c:v>28.0</c:v>
                </c:pt>
                <c:pt idx="30">
                  <c:v>29.0</c:v>
                </c:pt>
                <c:pt idx="31">
                  <c:v>30.0</c:v>
                </c:pt>
                <c:pt idx="32">
                  <c:v>31.0</c:v>
                </c:pt>
                <c:pt idx="33">
                  <c:v>32.0</c:v>
                </c:pt>
                <c:pt idx="34">
                  <c:v>33.0</c:v>
                </c:pt>
                <c:pt idx="35">
                  <c:v>34.0</c:v>
                </c:pt>
                <c:pt idx="36">
                  <c:v>35.0</c:v>
                </c:pt>
                <c:pt idx="37">
                  <c:v>36.0</c:v>
                </c:pt>
                <c:pt idx="38">
                  <c:v>37.0</c:v>
                </c:pt>
                <c:pt idx="39">
                  <c:v>38.0</c:v>
                </c:pt>
                <c:pt idx="40">
                  <c:v>39.0</c:v>
                </c:pt>
                <c:pt idx="41">
                  <c:v>40.0</c:v>
                </c:pt>
                <c:pt idx="42">
                  <c:v>41.0</c:v>
                </c:pt>
                <c:pt idx="43">
                  <c:v>42.0</c:v>
                </c:pt>
                <c:pt idx="44">
                  <c:v>43.0</c:v>
                </c:pt>
                <c:pt idx="45">
                  <c:v>44.0</c:v>
                </c:pt>
                <c:pt idx="46">
                  <c:v>45.0</c:v>
                </c:pt>
                <c:pt idx="47">
                  <c:v>46.0</c:v>
                </c:pt>
                <c:pt idx="48">
                  <c:v>47.0</c:v>
                </c:pt>
                <c:pt idx="49">
                  <c:v>48.0</c:v>
                </c:pt>
                <c:pt idx="50">
                  <c:v>49.0</c:v>
                </c:pt>
                <c:pt idx="51">
                  <c:v>50.0</c:v>
                </c:pt>
                <c:pt idx="52">
                  <c:v>51.0</c:v>
                </c:pt>
                <c:pt idx="53">
                  <c:v>52.0</c:v>
                </c:pt>
                <c:pt idx="54">
                  <c:v>53.0</c:v>
                </c:pt>
                <c:pt idx="55">
                  <c:v>54.0</c:v>
                </c:pt>
                <c:pt idx="56">
                  <c:v>55.0</c:v>
                </c:pt>
                <c:pt idx="57">
                  <c:v>56.0</c:v>
                </c:pt>
                <c:pt idx="58">
                  <c:v>57.0</c:v>
                </c:pt>
                <c:pt idx="59">
                  <c:v>58.0</c:v>
                </c:pt>
                <c:pt idx="60">
                  <c:v>59.0</c:v>
                </c:pt>
                <c:pt idx="61">
                  <c:v>60.0</c:v>
                </c:pt>
                <c:pt idx="62">
                  <c:v>61.0</c:v>
                </c:pt>
                <c:pt idx="63">
                  <c:v>62.0</c:v>
                </c:pt>
                <c:pt idx="64">
                  <c:v>63.0</c:v>
                </c:pt>
                <c:pt idx="65">
                  <c:v>64.0</c:v>
                </c:pt>
                <c:pt idx="66">
                  <c:v>65.0</c:v>
                </c:pt>
                <c:pt idx="67">
                  <c:v>66.0</c:v>
                </c:pt>
                <c:pt idx="68">
                  <c:v>67.0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72.0</c:v>
                </c:pt>
                <c:pt idx="74">
                  <c:v>73.0</c:v>
                </c:pt>
                <c:pt idx="75">
                  <c:v>74.0</c:v>
                </c:pt>
                <c:pt idx="76">
                  <c:v>75.0</c:v>
                </c:pt>
                <c:pt idx="77">
                  <c:v>76.0</c:v>
                </c:pt>
                <c:pt idx="78">
                  <c:v>77.0</c:v>
                </c:pt>
                <c:pt idx="79">
                  <c:v>78.0</c:v>
                </c:pt>
                <c:pt idx="80">
                  <c:v>79.0</c:v>
                </c:pt>
                <c:pt idx="81">
                  <c:v>80.0</c:v>
                </c:pt>
                <c:pt idx="82">
                  <c:v>81.0</c:v>
                </c:pt>
                <c:pt idx="83">
                  <c:v>82.0</c:v>
                </c:pt>
                <c:pt idx="84">
                  <c:v>83.0</c:v>
                </c:pt>
                <c:pt idx="85">
                  <c:v>84.0</c:v>
                </c:pt>
                <c:pt idx="86">
                  <c:v>85.0</c:v>
                </c:pt>
                <c:pt idx="87">
                  <c:v>86.0</c:v>
                </c:pt>
                <c:pt idx="88">
                  <c:v>87.0</c:v>
                </c:pt>
                <c:pt idx="89">
                  <c:v>88.0</c:v>
                </c:pt>
                <c:pt idx="90">
                  <c:v>89.0</c:v>
                </c:pt>
                <c:pt idx="91">
                  <c:v>90.0</c:v>
                </c:pt>
                <c:pt idx="92">
                  <c:v>91.0</c:v>
                </c:pt>
                <c:pt idx="93">
                  <c:v>92.0</c:v>
                </c:pt>
                <c:pt idx="94">
                  <c:v>93.0</c:v>
                </c:pt>
                <c:pt idx="95">
                  <c:v>94.0</c:v>
                </c:pt>
                <c:pt idx="96">
                  <c:v>95.0</c:v>
                </c:pt>
                <c:pt idx="97">
                  <c:v>96.0</c:v>
                </c:pt>
                <c:pt idx="98">
                  <c:v>97.0</c:v>
                </c:pt>
                <c:pt idx="99">
                  <c:v>98.0</c:v>
                </c:pt>
                <c:pt idx="100">
                  <c:v>99.0</c:v>
                </c:pt>
              </c:numCache>
            </c:numRef>
          </c:cat>
          <c:val>
            <c:numRef>
              <c:f>Zustandsregler!$H$14:$H$114</c:f>
              <c:numCache>
                <c:formatCode>0.00</c:formatCode>
                <c:ptCount val="101"/>
                <c:pt idx="0" formatCode="General">
                  <c:v>0.0</c:v>
                </c:pt>
                <c:pt idx="1">
                  <c:v>2.298945752243737</c:v>
                </c:pt>
                <c:pt idx="2">
                  <c:v>2.81520108188607</c:v>
                </c:pt>
                <c:pt idx="3">
                  <c:v>2.52248609760237</c:v>
                </c:pt>
                <c:pt idx="4">
                  <c:v>1.956340993536764</c:v>
                </c:pt>
                <c:pt idx="5">
                  <c:v>1.380825119442134</c:v>
                </c:pt>
                <c:pt idx="6">
                  <c:v>0.903839335776195</c:v>
                </c:pt>
                <c:pt idx="7">
                  <c:v>0.55127974023793</c:v>
                </c:pt>
                <c:pt idx="8">
                  <c:v>0.311447514746335</c:v>
                </c:pt>
                <c:pt idx="9">
                  <c:v>0.159598332247257</c:v>
                </c:pt>
                <c:pt idx="10">
                  <c:v>0.0701378517035196</c:v>
                </c:pt>
                <c:pt idx="11">
                  <c:v>0.0216792480014296</c:v>
                </c:pt>
                <c:pt idx="12">
                  <c:v>-0.00166996701554332</c:v>
                </c:pt>
                <c:pt idx="13">
                  <c:v>-0.0107668754094542</c:v>
                </c:pt>
                <c:pt idx="14">
                  <c:v>-0.0125128503940031</c:v>
                </c:pt>
                <c:pt idx="15">
                  <c:v>-0.0109910773038911</c:v>
                </c:pt>
                <c:pt idx="16">
                  <c:v>-0.0084251393430535</c:v>
                </c:pt>
                <c:pt idx="17">
                  <c:v>-0.00589522272110104</c:v>
                </c:pt>
                <c:pt idx="18">
                  <c:v>-0.0038295001726744</c:v>
                </c:pt>
                <c:pt idx="19">
                  <c:v>-0.0023177199978267</c:v>
                </c:pt>
                <c:pt idx="20">
                  <c:v>-0.00129752400314942</c:v>
                </c:pt>
                <c:pt idx="21">
                  <c:v>-0.000656443596078554</c:v>
                </c:pt>
                <c:pt idx="22">
                  <c:v>-0.000281841705891766</c:v>
                </c:pt>
                <c:pt idx="23">
                  <c:v>-8.10351405804806E-5</c:v>
                </c:pt>
                <c:pt idx="24">
                  <c:v>1.41567534335676E-5</c:v>
                </c:pt>
                <c:pt idx="25">
                  <c:v>4.99375126946951E-5</c:v>
                </c:pt>
                <c:pt idx="26">
                  <c:v>5.54560875570734E-5</c:v>
                </c:pt>
                <c:pt idx="27">
                  <c:v>4.78187690733886E-5</c:v>
                </c:pt>
                <c:pt idx="28">
                  <c:v>3.62461925835876E-5</c:v>
                </c:pt>
                <c:pt idx="29">
                  <c:v>2.51474694762913E-5</c:v>
                </c:pt>
                <c:pt idx="30">
                  <c:v>1.62122244258763E-5</c:v>
                </c:pt>
                <c:pt idx="31">
                  <c:v>9.73565333200686E-6</c:v>
                </c:pt>
                <c:pt idx="32">
                  <c:v>5.39947960275772E-6</c:v>
                </c:pt>
                <c:pt idx="33">
                  <c:v>2.69519200238053E-6</c:v>
                </c:pt>
                <c:pt idx="34">
                  <c:v>1.12813471977412E-6</c:v>
                </c:pt>
                <c:pt idx="35">
                  <c:v>2.97153114578505E-7</c:v>
                </c:pt>
                <c:pt idx="36">
                  <c:v>-8.99837471038964E-8</c:v>
                </c:pt>
                <c:pt idx="37">
                  <c:v>-2.29739962583022E-7</c:v>
                </c:pt>
                <c:pt idx="38">
                  <c:v>-2.45128918461062E-7</c:v>
                </c:pt>
                <c:pt idx="39">
                  <c:v>-2.07747553229918E-7</c:v>
                </c:pt>
                <c:pt idx="40">
                  <c:v>-1.55780547008612E-7</c:v>
                </c:pt>
                <c:pt idx="41">
                  <c:v>-1.07182840350292E-7</c:v>
                </c:pt>
                <c:pt idx="42">
                  <c:v>-6.85790792041964E-8</c:v>
                </c:pt>
                <c:pt idx="43">
                  <c:v>-4.08580001210859E-8</c:v>
                </c:pt>
                <c:pt idx="44">
                  <c:v>-2.24427174399649E-8</c:v>
                </c:pt>
                <c:pt idx="45">
                  <c:v>-1.10446870690564E-8</c:v>
                </c:pt>
                <c:pt idx="46">
                  <c:v>-4.49584827863411E-9</c:v>
                </c:pt>
                <c:pt idx="47">
                  <c:v>-1.06199473284886E-9</c:v>
                </c:pt>
                <c:pt idx="48">
                  <c:v>5.08271172621572E-10</c:v>
                </c:pt>
                <c:pt idx="49">
                  <c:v>1.04966671435504E-9</c:v>
                </c:pt>
                <c:pt idx="50">
                  <c:v>1.08089595214023E-9</c:v>
                </c:pt>
                <c:pt idx="51">
                  <c:v>9.01326201376158E-10</c:v>
                </c:pt>
                <c:pt idx="52">
                  <c:v>6.6886864687889E-10</c:v>
                </c:pt>
                <c:pt idx="53">
                  <c:v>4.56453310867103E-10</c:v>
                </c:pt>
                <c:pt idx="54">
                  <c:v>2.89858716531568E-10</c:v>
                </c:pt>
                <c:pt idx="55">
                  <c:v>1.71311595537425E-10</c:v>
                </c:pt>
                <c:pt idx="56">
                  <c:v>9.31668993593227E-11</c:v>
                </c:pt>
                <c:pt idx="57">
                  <c:v>4.51676142444528E-11</c:v>
                </c:pt>
                <c:pt idx="58">
                  <c:v>1.78280103142385E-11</c:v>
                </c:pt>
                <c:pt idx="59">
                  <c:v>3.66012721679529E-12</c:v>
                </c:pt>
                <c:pt idx="60">
                  <c:v>-2.69064543912436E-12</c:v>
                </c:pt>
                <c:pt idx="61">
                  <c:v>-2.298945752248505</c:v>
                </c:pt>
                <c:pt idx="62">
                  <c:v>-2.815201081890825</c:v>
                </c:pt>
                <c:pt idx="63">
                  <c:v>-2.522486097606275</c:v>
                </c:pt>
                <c:pt idx="64">
                  <c:v>-1.956340993539634</c:v>
                </c:pt>
                <c:pt idx="65">
                  <c:v>-1.380825119444076</c:v>
                </c:pt>
                <c:pt idx="66">
                  <c:v>-0.903839335777419</c:v>
                </c:pt>
                <c:pt idx="67">
                  <c:v>-0.551279740238648</c:v>
                </c:pt>
                <c:pt idx="68">
                  <c:v>-0.311447514746722</c:v>
                </c:pt>
                <c:pt idx="69">
                  <c:v>-0.159598332247442</c:v>
                </c:pt>
                <c:pt idx="70">
                  <c:v>-0.07013785170359</c:v>
                </c:pt>
                <c:pt idx="71">
                  <c:v>-0.0216792480014415</c:v>
                </c:pt>
                <c:pt idx="72">
                  <c:v>0.00166996701555696</c:v>
                </c:pt>
                <c:pt idx="73">
                  <c:v>0.0107668754094759</c:v>
                </c:pt>
                <c:pt idx="74">
                  <c:v>0.0125128503940245</c:v>
                </c:pt>
                <c:pt idx="75">
                  <c:v>0.0109910773039087</c:v>
                </c:pt>
                <c:pt idx="76">
                  <c:v>0.00842513934306564</c:v>
                </c:pt>
                <c:pt idx="77">
                  <c:v>0.00589522272110918</c:v>
                </c:pt>
                <c:pt idx="78">
                  <c:v>0.00382950017267986</c:v>
                </c:pt>
                <c:pt idx="79">
                  <c:v>0.00231771999782984</c:v>
                </c:pt>
                <c:pt idx="80">
                  <c:v>0.00129752400315105</c:v>
                </c:pt>
                <c:pt idx="81">
                  <c:v>0.00065644359607922</c:v>
                </c:pt>
                <c:pt idx="82">
                  <c:v>0.000281841705892087</c:v>
                </c:pt>
                <c:pt idx="83">
                  <c:v>8.10351405804271E-5</c:v>
                </c:pt>
                <c:pt idx="84">
                  <c:v>-1.41567534335877E-5</c:v>
                </c:pt>
                <c:pt idx="85">
                  <c:v>-4.99375126952446E-5</c:v>
                </c:pt>
                <c:pt idx="86">
                  <c:v>-5.5456087557233E-5</c:v>
                </c:pt>
                <c:pt idx="87">
                  <c:v>-4.78187690734188E-5</c:v>
                </c:pt>
                <c:pt idx="88">
                  <c:v>-3.62461925833576E-5</c:v>
                </c:pt>
                <c:pt idx="89">
                  <c:v>-2.51474694764318E-5</c:v>
                </c:pt>
                <c:pt idx="90">
                  <c:v>-1.62122244261228E-5</c:v>
                </c:pt>
                <c:pt idx="91">
                  <c:v>-9.73565333251443E-6</c:v>
                </c:pt>
                <c:pt idx="92">
                  <c:v>-5.3994796032682E-6</c:v>
                </c:pt>
                <c:pt idx="93">
                  <c:v>-2.69519200268963E-6</c:v>
                </c:pt>
                <c:pt idx="94">
                  <c:v>-1.12813471990342E-6</c:v>
                </c:pt>
                <c:pt idx="95">
                  <c:v>-2.97153114512201E-7</c:v>
                </c:pt>
                <c:pt idx="96">
                  <c:v>8.998374722283E-8</c:v>
                </c:pt>
                <c:pt idx="97">
                  <c:v>2.29739962679172E-7</c:v>
                </c:pt>
                <c:pt idx="98">
                  <c:v>2.45128918722873E-7</c:v>
                </c:pt>
                <c:pt idx="99">
                  <c:v>2.07747553362383E-7</c:v>
                </c:pt>
                <c:pt idx="100">
                  <c:v>1.55780546745329E-7</c:v>
                </c:pt>
              </c:numCache>
            </c:numRef>
          </c:val>
          <c:smooth val="0"/>
        </c:ser>
        <c:ser>
          <c:idx val="6"/>
          <c:order val="2"/>
          <c:tx>
            <c:strRef>
              <c:f>Zustandsregler!$I$13</c:f>
              <c:strCache>
                <c:ptCount val="1"/>
                <c:pt idx="0">
                  <c:v>x2(k)/fN</c:v>
                </c:pt>
              </c:strCache>
            </c:strRef>
          </c:tx>
          <c:cat>
            <c:numRef>
              <c:f>Zustandsregler!$A$14:$A$114</c:f>
              <c:numCache>
                <c:formatCode>General</c:formatCode>
                <c:ptCount val="101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  <c:pt idx="8">
                  <c:v>7.0</c:v>
                </c:pt>
                <c:pt idx="9">
                  <c:v>8.0</c:v>
                </c:pt>
                <c:pt idx="10">
                  <c:v>9.0</c:v>
                </c:pt>
                <c:pt idx="11">
                  <c:v>10.0</c:v>
                </c:pt>
                <c:pt idx="12">
                  <c:v>11.0</c:v>
                </c:pt>
                <c:pt idx="13">
                  <c:v>12.0</c:v>
                </c:pt>
                <c:pt idx="14">
                  <c:v>13.0</c:v>
                </c:pt>
                <c:pt idx="15">
                  <c:v>14.0</c:v>
                </c:pt>
                <c:pt idx="16">
                  <c:v>15.0</c:v>
                </c:pt>
                <c:pt idx="17">
                  <c:v>16.0</c:v>
                </c:pt>
                <c:pt idx="18">
                  <c:v>17.0</c:v>
                </c:pt>
                <c:pt idx="19">
                  <c:v>18.0</c:v>
                </c:pt>
                <c:pt idx="20">
                  <c:v>19.0</c:v>
                </c:pt>
                <c:pt idx="21">
                  <c:v>20.0</c:v>
                </c:pt>
                <c:pt idx="22">
                  <c:v>21.0</c:v>
                </c:pt>
                <c:pt idx="23">
                  <c:v>22.0</c:v>
                </c:pt>
                <c:pt idx="24">
                  <c:v>23.0</c:v>
                </c:pt>
                <c:pt idx="25">
                  <c:v>24.0</c:v>
                </c:pt>
                <c:pt idx="26">
                  <c:v>25.0</c:v>
                </c:pt>
                <c:pt idx="27">
                  <c:v>26.0</c:v>
                </c:pt>
                <c:pt idx="28">
                  <c:v>27.0</c:v>
                </c:pt>
                <c:pt idx="29">
                  <c:v>28.0</c:v>
                </c:pt>
                <c:pt idx="30">
                  <c:v>29.0</c:v>
                </c:pt>
                <c:pt idx="31">
                  <c:v>30.0</c:v>
                </c:pt>
                <c:pt idx="32">
                  <c:v>31.0</c:v>
                </c:pt>
                <c:pt idx="33">
                  <c:v>32.0</c:v>
                </c:pt>
                <c:pt idx="34">
                  <c:v>33.0</c:v>
                </c:pt>
                <c:pt idx="35">
                  <c:v>34.0</c:v>
                </c:pt>
                <c:pt idx="36">
                  <c:v>35.0</c:v>
                </c:pt>
                <c:pt idx="37">
                  <c:v>36.0</c:v>
                </c:pt>
                <c:pt idx="38">
                  <c:v>37.0</c:v>
                </c:pt>
                <c:pt idx="39">
                  <c:v>38.0</c:v>
                </c:pt>
                <c:pt idx="40">
                  <c:v>39.0</c:v>
                </c:pt>
                <c:pt idx="41">
                  <c:v>40.0</c:v>
                </c:pt>
                <c:pt idx="42">
                  <c:v>41.0</c:v>
                </c:pt>
                <c:pt idx="43">
                  <c:v>42.0</c:v>
                </c:pt>
                <c:pt idx="44">
                  <c:v>43.0</c:v>
                </c:pt>
                <c:pt idx="45">
                  <c:v>44.0</c:v>
                </c:pt>
                <c:pt idx="46">
                  <c:v>45.0</c:v>
                </c:pt>
                <c:pt idx="47">
                  <c:v>46.0</c:v>
                </c:pt>
                <c:pt idx="48">
                  <c:v>47.0</c:v>
                </c:pt>
                <c:pt idx="49">
                  <c:v>48.0</c:v>
                </c:pt>
                <c:pt idx="50">
                  <c:v>49.0</c:v>
                </c:pt>
                <c:pt idx="51">
                  <c:v>50.0</c:v>
                </c:pt>
                <c:pt idx="52">
                  <c:v>51.0</c:v>
                </c:pt>
                <c:pt idx="53">
                  <c:v>52.0</c:v>
                </c:pt>
                <c:pt idx="54">
                  <c:v>53.0</c:v>
                </c:pt>
                <c:pt idx="55">
                  <c:v>54.0</c:v>
                </c:pt>
                <c:pt idx="56">
                  <c:v>55.0</c:v>
                </c:pt>
                <c:pt idx="57">
                  <c:v>56.0</c:v>
                </c:pt>
                <c:pt idx="58">
                  <c:v>57.0</c:v>
                </c:pt>
                <c:pt idx="59">
                  <c:v>58.0</c:v>
                </c:pt>
                <c:pt idx="60">
                  <c:v>59.0</c:v>
                </c:pt>
                <c:pt idx="61">
                  <c:v>60.0</c:v>
                </c:pt>
                <c:pt idx="62">
                  <c:v>61.0</c:v>
                </c:pt>
                <c:pt idx="63">
                  <c:v>62.0</c:v>
                </c:pt>
                <c:pt idx="64">
                  <c:v>63.0</c:v>
                </c:pt>
                <c:pt idx="65">
                  <c:v>64.0</c:v>
                </c:pt>
                <c:pt idx="66">
                  <c:v>65.0</c:v>
                </c:pt>
                <c:pt idx="67">
                  <c:v>66.0</c:v>
                </c:pt>
                <c:pt idx="68">
                  <c:v>67.0</c:v>
                </c:pt>
                <c:pt idx="69">
                  <c:v>68.0</c:v>
                </c:pt>
                <c:pt idx="70">
                  <c:v>69.0</c:v>
                </c:pt>
                <c:pt idx="71">
                  <c:v>70.0</c:v>
                </c:pt>
                <c:pt idx="72">
                  <c:v>71.0</c:v>
                </c:pt>
                <c:pt idx="73">
                  <c:v>72.0</c:v>
                </c:pt>
                <c:pt idx="74">
                  <c:v>73.0</c:v>
                </c:pt>
                <c:pt idx="75">
                  <c:v>74.0</c:v>
                </c:pt>
                <c:pt idx="76">
                  <c:v>75.0</c:v>
                </c:pt>
                <c:pt idx="77">
                  <c:v>76.0</c:v>
                </c:pt>
                <c:pt idx="78">
                  <c:v>77.0</c:v>
                </c:pt>
                <c:pt idx="79">
                  <c:v>78.0</c:v>
                </c:pt>
                <c:pt idx="80">
                  <c:v>79.0</c:v>
                </c:pt>
                <c:pt idx="81">
                  <c:v>80.0</c:v>
                </c:pt>
                <c:pt idx="82">
                  <c:v>81.0</c:v>
                </c:pt>
                <c:pt idx="83">
                  <c:v>82.0</c:v>
                </c:pt>
                <c:pt idx="84">
                  <c:v>83.0</c:v>
                </c:pt>
                <c:pt idx="85">
                  <c:v>84.0</c:v>
                </c:pt>
                <c:pt idx="86">
                  <c:v>85.0</c:v>
                </c:pt>
                <c:pt idx="87">
                  <c:v>86.0</c:v>
                </c:pt>
                <c:pt idx="88">
                  <c:v>87.0</c:v>
                </c:pt>
                <c:pt idx="89">
                  <c:v>88.0</c:v>
                </c:pt>
                <c:pt idx="90">
                  <c:v>89.0</c:v>
                </c:pt>
                <c:pt idx="91">
                  <c:v>90.0</c:v>
                </c:pt>
                <c:pt idx="92">
                  <c:v>91.0</c:v>
                </c:pt>
                <c:pt idx="93">
                  <c:v>92.0</c:v>
                </c:pt>
                <c:pt idx="94">
                  <c:v>93.0</c:v>
                </c:pt>
                <c:pt idx="95">
                  <c:v>94.0</c:v>
                </c:pt>
                <c:pt idx="96">
                  <c:v>95.0</c:v>
                </c:pt>
                <c:pt idx="97">
                  <c:v>96.0</c:v>
                </c:pt>
                <c:pt idx="98">
                  <c:v>97.0</c:v>
                </c:pt>
                <c:pt idx="99">
                  <c:v>98.0</c:v>
                </c:pt>
                <c:pt idx="100">
                  <c:v>99.0</c:v>
                </c:pt>
              </c:numCache>
            </c:numRef>
          </c:cat>
          <c:val>
            <c:numRef>
              <c:f>Zustandsregler!$I$14:$I$114</c:f>
              <c:numCache>
                <c:formatCode>0.00</c:formatCode>
                <c:ptCount val="101"/>
                <c:pt idx="1">
                  <c:v>0.174653633608883</c:v>
                </c:pt>
                <c:pt idx="2">
                  <c:v>0.388527796499061</c:v>
                </c:pt>
                <c:pt idx="3">
                  <c:v>0.580164055094621</c:v>
                </c:pt>
                <c:pt idx="4">
                  <c:v>0.72878959911441</c:v>
                </c:pt>
                <c:pt idx="5">
                  <c:v>0.833692520052676</c:v>
                </c:pt>
                <c:pt idx="6">
                  <c:v>0.902358265661455</c:v>
                </c:pt>
                <c:pt idx="7">
                  <c:v>0.944239640928159</c:v>
                </c:pt>
                <c:pt idx="8">
                  <c:v>0.967900677764637</c:v>
                </c:pt>
                <c:pt idx="9">
                  <c:v>0.980025552228376</c:v>
                </c:pt>
                <c:pt idx="10">
                  <c:v>0.985354007952738</c:v>
                </c:pt>
                <c:pt idx="11">
                  <c:v>0.987001006118598</c:v>
                </c:pt>
                <c:pt idx="12">
                  <c:v>0.98687413674511</c:v>
                </c:pt>
                <c:pt idx="13">
                  <c:v>0.986056164458882</c:v>
                </c:pt>
                <c:pt idx="14">
                  <c:v>0.985105548383673</c:v>
                </c:pt>
                <c:pt idx="15">
                  <c:v>0.984270543213791</c:v>
                </c:pt>
                <c:pt idx="16">
                  <c:v>0.983630475392057</c:v>
                </c:pt>
                <c:pt idx="17">
                  <c:v>0.983182608334659</c:v>
                </c:pt>
                <c:pt idx="18">
                  <c:v>0.98289167666765</c:v>
                </c:pt>
                <c:pt idx="19">
                  <c:v>0.982715596732352</c:v>
                </c:pt>
                <c:pt idx="20">
                  <c:v>0.982617022295951</c:v>
                </c:pt>
                <c:pt idx="21">
                  <c:v>0.982567151497911</c:v>
                </c:pt>
                <c:pt idx="22">
                  <c:v>0.982545739649463</c:v>
                </c:pt>
                <c:pt idx="23">
                  <c:v>0.982539583313787</c:v>
                </c:pt>
                <c:pt idx="24">
                  <c:v>0.982540658819125</c:v>
                </c:pt>
                <c:pt idx="25">
                  <c:v>0.982544452631152</c:v>
                </c:pt>
                <c:pt idx="26">
                  <c:v>0.982548665695853</c:v>
                </c:pt>
                <c:pt idx="27">
                  <c:v>0.982552298544416</c:v>
                </c:pt>
                <c:pt idx="28">
                  <c:v>0.982555052210627</c:v>
                </c:pt>
                <c:pt idx="29">
                  <c:v>0.98255696269369</c:v>
                </c:pt>
                <c:pt idx="30">
                  <c:v>0.982558194355595</c:v>
                </c:pt>
                <c:pt idx="31">
                  <c:v>0.982558933984718</c:v>
                </c:pt>
                <c:pt idx="32">
                  <c:v>0.982559344189583</c:v>
                </c:pt>
                <c:pt idx="33">
                  <c:v>0.982559548946513</c:v>
                </c:pt>
                <c:pt idx="34">
                  <c:v>0.982559634652245</c:v>
                </c:pt>
                <c:pt idx="35">
                  <c:v>0.982559657227319</c:v>
                </c:pt>
                <c:pt idx="36">
                  <c:v>0.982559650391148</c:v>
                </c:pt>
                <c:pt idx="37">
                  <c:v>0.98255963293753</c:v>
                </c:pt>
                <c:pt idx="38">
                  <c:v>0.982559614314796</c:v>
                </c:pt>
                <c:pt idx="39">
                  <c:v>0.982559598531968</c:v>
                </c:pt>
                <c:pt idx="40">
                  <c:v>0.982559586697135</c:v>
                </c:pt>
                <c:pt idx="41">
                  <c:v>0.982559578554328</c:v>
                </c:pt>
                <c:pt idx="42">
                  <c:v>0.982559573344294</c:v>
                </c:pt>
                <c:pt idx="43">
                  <c:v>0.982559570240263</c:v>
                </c:pt>
                <c:pt idx="44">
                  <c:v>0.982559568535263</c:v>
                </c:pt>
                <c:pt idx="45">
                  <c:v>0.982559567696185</c:v>
                </c:pt>
                <c:pt idx="46">
                  <c:v>0.98255956735463</c:v>
                </c:pt>
                <c:pt idx="47">
                  <c:v>0.982559567273949</c:v>
                </c:pt>
                <c:pt idx="48">
                  <c:v>0.982559567312563</c:v>
                </c:pt>
                <c:pt idx="49">
                  <c:v>0.982559567392308</c:v>
                </c:pt>
                <c:pt idx="50">
                  <c:v>0.982559567474425</c:v>
                </c:pt>
                <c:pt idx="51">
                  <c:v>0.9825595675429</c:v>
                </c:pt>
                <c:pt idx="52">
                  <c:v>0.982559567593715</c:v>
                </c:pt>
                <c:pt idx="53">
                  <c:v>0.982559567628392</c:v>
                </c:pt>
                <c:pt idx="54">
                  <c:v>0.982559567650413</c:v>
                </c:pt>
                <c:pt idx="55">
                  <c:v>0.982559567663428</c:v>
                </c:pt>
                <c:pt idx="56">
                  <c:v>0.982559567670506</c:v>
                </c:pt>
                <c:pt idx="57">
                  <c:v>0.982559567673937</c:v>
                </c:pt>
                <c:pt idx="58">
                  <c:v>0.982559567675291</c:v>
                </c:pt>
                <c:pt idx="59">
                  <c:v>0.982559567675569</c:v>
                </c:pt>
                <c:pt idx="60">
                  <c:v>0.982559567675365</c:v>
                </c:pt>
                <c:pt idx="61">
                  <c:v>0.80790593406612</c:v>
                </c:pt>
                <c:pt idx="62">
                  <c:v>0.594031771175581</c:v>
                </c:pt>
                <c:pt idx="63">
                  <c:v>0.402395512579724</c:v>
                </c:pt>
                <c:pt idx="64">
                  <c:v>0.253769968559717</c:v>
                </c:pt>
                <c:pt idx="65">
                  <c:v>0.148867047621303</c:v>
                </c:pt>
                <c:pt idx="66">
                  <c:v>0.0802013020124313</c:v>
                </c:pt>
                <c:pt idx="67">
                  <c:v>0.0383199267456726</c:v>
                </c:pt>
                <c:pt idx="68">
                  <c:v>0.0146588899091653</c:v>
                </c:pt>
                <c:pt idx="69">
                  <c:v>0.00253401544541232</c:v>
                </c:pt>
                <c:pt idx="70">
                  <c:v>-0.00279444027895495</c:v>
                </c:pt>
                <c:pt idx="71">
                  <c:v>-0.00444143844481617</c:v>
                </c:pt>
                <c:pt idx="72">
                  <c:v>-0.00431456907132646</c:v>
                </c:pt>
                <c:pt idx="73">
                  <c:v>-0.00349659678509753</c:v>
                </c:pt>
                <c:pt idx="74">
                  <c:v>-0.00254598070988663</c:v>
                </c:pt>
                <c:pt idx="75">
                  <c:v>-0.00171097554000377</c:v>
                </c:pt>
                <c:pt idx="76">
                  <c:v>-0.0010709077182679</c:v>
                </c:pt>
                <c:pt idx="77">
                  <c:v>-0.000623040660869759</c:v>
                </c:pt>
                <c:pt idx="78">
                  <c:v>-0.000332108993860388</c:v>
                </c:pt>
                <c:pt idx="79">
                  <c:v>-0.000156029058562273</c:v>
                </c:pt>
                <c:pt idx="80">
                  <c:v>-5.74546221607621E-5</c:v>
                </c:pt>
                <c:pt idx="81">
                  <c:v>-7.58382412099949E-6</c:v>
                </c:pt>
                <c:pt idx="82">
                  <c:v>1.38280243267234E-5</c:v>
                </c:pt>
                <c:pt idx="83">
                  <c:v>1.99843600030067E-5</c:v>
                </c:pt>
                <c:pt idx="84">
                  <c:v>1.89088546654545E-5</c:v>
                </c:pt>
                <c:pt idx="85">
                  <c:v>1.51150426378754E-5</c:v>
                </c:pt>
                <c:pt idx="86">
                  <c:v>1.09019779371751E-5</c:v>
                </c:pt>
                <c:pt idx="87">
                  <c:v>7.26912937377357E-6</c:v>
                </c:pt>
                <c:pt idx="88">
                  <c:v>4.51546316264517E-6</c:v>
                </c:pt>
                <c:pt idx="89">
                  <c:v>2.60498010064135E-6</c:v>
                </c:pt>
                <c:pt idx="90">
                  <c:v>1.37331819555224E-6</c:v>
                </c:pt>
                <c:pt idx="91">
                  <c:v>6.33689072759523E-7</c:v>
                </c:pt>
                <c:pt idx="92">
                  <c:v>2.23484207600157E-7</c:v>
                </c:pt>
                <c:pt idx="93">
                  <c:v>1.87272766965356E-8</c:v>
                </c:pt>
                <c:pt idx="94">
                  <c:v>-6.69784550890758E-8</c:v>
                </c:pt>
                <c:pt idx="95">
                  <c:v>-8.9553529397419E-8</c:v>
                </c:pt>
                <c:pt idx="96">
                  <c:v>-8.27173574682328E-8</c:v>
                </c:pt>
                <c:pt idx="97">
                  <c:v>-6.5263740205657E-8</c:v>
                </c:pt>
                <c:pt idx="98">
                  <c:v>-4.66410057127783E-8</c:v>
                </c:pt>
                <c:pt idx="99">
                  <c:v>-3.08581778523632E-8</c:v>
                </c:pt>
                <c:pt idx="100">
                  <c:v>-1.90233450782118E-8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2425064"/>
        <c:axId val="2072421512"/>
      </c:lineChart>
      <c:catAx>
        <c:axId val="2072425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2421512"/>
        <c:crosses val="autoZero"/>
        <c:auto val="1"/>
        <c:lblAlgn val="ctr"/>
        <c:lblOffset val="100"/>
        <c:noMultiLvlLbl val="0"/>
      </c:catAx>
      <c:valAx>
        <c:axId val="2072421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2425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3500714545913"/>
          <c:y val="0.0712485939257592"/>
          <c:w val="0.109231279364101"/>
          <c:h val="0.27123423401862"/>
        </c:manualLayout>
      </c:layout>
      <c:overlay val="0"/>
      <c:txPr>
        <a:bodyPr/>
        <a:lstStyle/>
        <a:p>
          <a:pPr>
            <a:defRPr sz="1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Relationship Id="rId3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241300</xdr:colOff>
      <xdr:row>72</xdr:row>
      <xdr:rowOff>63500</xdr:rowOff>
    </xdr:from>
    <xdr:to>
      <xdr:col>26</xdr:col>
      <xdr:colOff>419100</xdr:colOff>
      <xdr:row>106</xdr:row>
      <xdr:rowOff>88900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304800</xdr:colOff>
      <xdr:row>107</xdr:row>
      <xdr:rowOff>12700</xdr:rowOff>
    </xdr:from>
    <xdr:to>
      <xdr:col>26</xdr:col>
      <xdr:colOff>482600</xdr:colOff>
      <xdr:row>141</xdr:row>
      <xdr:rowOff>25400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114</xdr:row>
      <xdr:rowOff>114300</xdr:rowOff>
    </xdr:from>
    <xdr:to>
      <xdr:col>15</xdr:col>
      <xdr:colOff>12700</xdr:colOff>
      <xdr:row>139</xdr:row>
      <xdr:rowOff>50800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177800</xdr:colOff>
      <xdr:row>139</xdr:row>
      <xdr:rowOff>165100</xdr:rowOff>
    </xdr:from>
    <xdr:to>
      <xdr:col>15</xdr:col>
      <xdr:colOff>114300</xdr:colOff>
      <xdr:row>166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168</xdr:row>
      <xdr:rowOff>0</xdr:rowOff>
    </xdr:from>
    <xdr:to>
      <xdr:col>14</xdr:col>
      <xdr:colOff>762000</xdr:colOff>
      <xdr:row>194</xdr:row>
      <xdr:rowOff>25400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368300</xdr:colOff>
      <xdr:row>12</xdr:row>
      <xdr:rowOff>177800</xdr:rowOff>
    </xdr:from>
    <xdr:to>
      <xdr:col>21</xdr:col>
      <xdr:colOff>254000</xdr:colOff>
      <xdr:row>42</xdr:row>
      <xdr:rowOff>25400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406400</xdr:colOff>
      <xdr:row>43</xdr:row>
      <xdr:rowOff>101600</xdr:rowOff>
    </xdr:from>
    <xdr:to>
      <xdr:col>21</xdr:col>
      <xdr:colOff>292100</xdr:colOff>
      <xdr:row>65</xdr:row>
      <xdr:rowOff>88900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76200</xdr:colOff>
      <xdr:row>12</xdr:row>
      <xdr:rowOff>177800</xdr:rowOff>
    </xdr:from>
    <xdr:to>
      <xdr:col>24</xdr:col>
      <xdr:colOff>787400</xdr:colOff>
      <xdr:row>38</xdr:row>
      <xdr:rowOff>165100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101600</xdr:colOff>
      <xdr:row>39</xdr:row>
      <xdr:rowOff>12700</xdr:rowOff>
    </xdr:from>
    <xdr:to>
      <xdr:col>24</xdr:col>
      <xdr:colOff>812800</xdr:colOff>
      <xdr:row>61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3"/>
  <sheetViews>
    <sheetView workbookViewId="0">
      <selection activeCell="O12" sqref="O12"/>
    </sheetView>
  </sheetViews>
  <sheetFormatPr baseColWidth="10" defaultRowHeight="15" x14ac:dyDescent="0"/>
  <cols>
    <col min="2" max="2" width="14.33203125" customWidth="1"/>
    <col min="3" max="3" width="10.5" customWidth="1"/>
    <col min="4" max="4" width="10.83203125" customWidth="1"/>
    <col min="13" max="13" width="2.5" customWidth="1"/>
  </cols>
  <sheetData>
    <row r="1" spans="1:20" ht="16" thickBot="1">
      <c r="A1" s="2" t="s">
        <v>0</v>
      </c>
      <c r="B1" s="2" t="s">
        <v>5</v>
      </c>
      <c r="C1" s="3" t="s">
        <v>4</v>
      </c>
      <c r="D1" s="3">
        <v>3000</v>
      </c>
      <c r="E1" s="3" t="s">
        <v>26</v>
      </c>
      <c r="F1" s="4"/>
      <c r="G1" s="2" t="s">
        <v>25</v>
      </c>
      <c r="H1" s="3"/>
      <c r="I1" s="3"/>
      <c r="J1" s="12"/>
      <c r="N1" t="s">
        <v>48</v>
      </c>
      <c r="S1" s="6">
        <v>60</v>
      </c>
    </row>
    <row r="2" spans="1:20">
      <c r="A2" s="5"/>
      <c r="B2" s="5" t="s">
        <v>6</v>
      </c>
      <c r="C2" s="6" t="s">
        <v>7</v>
      </c>
      <c r="D2" s="6">
        <v>3</v>
      </c>
      <c r="E2" s="6" t="s">
        <v>8</v>
      </c>
      <c r="F2" s="7"/>
      <c r="G2" s="5" t="s">
        <v>27</v>
      </c>
      <c r="H2" s="13" t="s">
        <v>28</v>
      </c>
      <c r="I2" s="14">
        <f>D3*60/(2*3.142*D1)</f>
        <v>0.14322087842138764</v>
      </c>
      <c r="J2" s="7" t="s">
        <v>32</v>
      </c>
      <c r="N2" s="21" t="s">
        <v>40</v>
      </c>
      <c r="O2" s="3"/>
      <c r="P2" s="3" t="s">
        <v>41</v>
      </c>
      <c r="Q2" s="3">
        <f>D1*D4/I3</f>
        <v>4800</v>
      </c>
      <c r="R2" s="3" t="s">
        <v>26</v>
      </c>
      <c r="S2" s="3"/>
      <c r="T2" s="4"/>
    </row>
    <row r="3" spans="1:20">
      <c r="A3" s="5"/>
      <c r="B3" s="5" t="s">
        <v>9</v>
      </c>
      <c r="C3" s="6" t="s">
        <v>10</v>
      </c>
      <c r="D3" s="6">
        <v>45</v>
      </c>
      <c r="E3" s="6" t="s">
        <v>11</v>
      </c>
      <c r="F3" s="7"/>
      <c r="G3" s="58" t="s">
        <v>31</v>
      </c>
      <c r="H3" s="13" t="s">
        <v>14</v>
      </c>
      <c r="I3" s="14">
        <f>D3/D2</f>
        <v>15</v>
      </c>
      <c r="J3" s="7" t="s">
        <v>3</v>
      </c>
      <c r="N3" s="5"/>
      <c r="O3" s="6"/>
      <c r="P3" s="6" t="s">
        <v>41</v>
      </c>
      <c r="Q3" s="6">
        <f>I6*D4*60/(2*3.142)</f>
        <v>4800</v>
      </c>
      <c r="R3" s="6" t="s">
        <v>26</v>
      </c>
      <c r="S3" s="6"/>
      <c r="T3" s="7"/>
    </row>
    <row r="4" spans="1:20">
      <c r="A4" s="5"/>
      <c r="B4" s="5" t="s">
        <v>12</v>
      </c>
      <c r="C4" s="6" t="s">
        <v>13</v>
      </c>
      <c r="D4" s="6">
        <v>24</v>
      </c>
      <c r="E4" s="6" t="s">
        <v>3</v>
      </c>
      <c r="F4" s="7"/>
      <c r="G4" s="5" t="s">
        <v>29</v>
      </c>
      <c r="H4" s="13" t="s">
        <v>30</v>
      </c>
      <c r="I4" s="14">
        <f>(D4-I3)/D2</f>
        <v>3</v>
      </c>
      <c r="J4" s="7" t="s">
        <v>33</v>
      </c>
      <c r="N4" s="5"/>
      <c r="O4" s="6"/>
      <c r="P4" s="6"/>
      <c r="Q4" s="6"/>
      <c r="R4" s="6"/>
      <c r="S4" s="6"/>
      <c r="T4" s="7"/>
    </row>
    <row r="5" spans="1:20" ht="16" thickBot="1">
      <c r="A5" s="8"/>
      <c r="B5" s="8" t="s">
        <v>15</v>
      </c>
      <c r="C5" s="9" t="s">
        <v>1</v>
      </c>
      <c r="D5" s="9">
        <v>60</v>
      </c>
      <c r="E5" s="10">
        <v>9.9999999999999995E-7</v>
      </c>
      <c r="F5" s="11" t="s">
        <v>2</v>
      </c>
      <c r="G5" s="8" t="s">
        <v>38</v>
      </c>
      <c r="H5" s="9" t="s">
        <v>4</v>
      </c>
      <c r="I5" s="15">
        <f>D1/60</f>
        <v>50</v>
      </c>
      <c r="J5" s="11" t="s">
        <v>35</v>
      </c>
      <c r="N5" s="5"/>
      <c r="O5" s="6" t="s">
        <v>53</v>
      </c>
      <c r="P5" s="6" t="s">
        <v>52</v>
      </c>
      <c r="Q5" s="6"/>
      <c r="R5" s="6"/>
      <c r="S5" s="6" t="s">
        <v>53</v>
      </c>
      <c r="T5" s="7" t="s">
        <v>52</v>
      </c>
    </row>
    <row r="6" spans="1:20" ht="16" thickBot="1">
      <c r="E6" s="1"/>
      <c r="G6" s="21" t="s">
        <v>42</v>
      </c>
      <c r="H6" s="3"/>
      <c r="I6" s="22">
        <f>2*3.142*D1/(I3*60)</f>
        <v>20.946666666666665</v>
      </c>
      <c r="J6" s="59" t="s">
        <v>37</v>
      </c>
      <c r="N6" s="5" t="s">
        <v>46</v>
      </c>
      <c r="O6" s="16">
        <f>I7*D5*E5/C9</f>
        <v>7.8977312000000008</v>
      </c>
      <c r="P6" s="29">
        <v>1</v>
      </c>
      <c r="Q6" s="6"/>
      <c r="R6" s="6" t="s">
        <v>49</v>
      </c>
      <c r="S6" s="14">
        <f>I6/O7</f>
        <v>2.354158177611239</v>
      </c>
      <c r="T6" s="7" t="s">
        <v>37</v>
      </c>
    </row>
    <row r="7" spans="1:20" ht="16" thickBot="1">
      <c r="A7" s="18" t="s">
        <v>18</v>
      </c>
      <c r="B7" s="19" t="s">
        <v>19</v>
      </c>
      <c r="C7" s="19" t="s">
        <v>20</v>
      </c>
      <c r="D7" s="24">
        <v>24</v>
      </c>
      <c r="E7" s="20" t="s">
        <v>3</v>
      </c>
      <c r="G7" s="23" t="s">
        <v>43</v>
      </c>
      <c r="H7" s="9"/>
      <c r="I7" s="17">
        <f>I6*I4*D2/I2</f>
        <v>1316.2885333333334</v>
      </c>
      <c r="J7" s="60" t="s">
        <v>44</v>
      </c>
      <c r="N7" s="5" t="s">
        <v>47</v>
      </c>
      <c r="O7" s="16">
        <f>O6+1</f>
        <v>8.8977312000000008</v>
      </c>
      <c r="P7" s="29">
        <v>1</v>
      </c>
      <c r="Q7" s="6"/>
      <c r="R7" s="6" t="s">
        <v>50</v>
      </c>
      <c r="S7" s="16">
        <f>I7/O7</f>
        <v>147.93529988109029</v>
      </c>
      <c r="T7" s="7" t="s">
        <v>44</v>
      </c>
    </row>
    <row r="8" spans="1:20" ht="16" thickBot="1">
      <c r="E8" s="1"/>
      <c r="N8" s="8"/>
      <c r="O8" s="9"/>
      <c r="P8" s="9"/>
      <c r="Q8" s="9"/>
      <c r="R8" s="9" t="s">
        <v>51</v>
      </c>
      <c r="S8" s="15">
        <f>O6/O7</f>
        <v>0.88761179928654177</v>
      </c>
      <c r="T8" s="30">
        <v>1</v>
      </c>
    </row>
    <row r="9" spans="1:20" ht="16" thickBot="1">
      <c r="A9" s="18" t="s">
        <v>16</v>
      </c>
      <c r="B9" s="19" t="s">
        <v>110</v>
      </c>
      <c r="C9" s="19">
        <v>0.01</v>
      </c>
      <c r="D9" s="25" t="s">
        <v>34</v>
      </c>
      <c r="E9" s="19" t="s">
        <v>69</v>
      </c>
      <c r="F9" s="19"/>
      <c r="G9" s="26"/>
    </row>
    <row r="10" spans="1:20" ht="16" thickBot="1">
      <c r="D10" s="1"/>
      <c r="N10" s="2" t="s">
        <v>95</v>
      </c>
      <c r="O10" s="3"/>
      <c r="P10" s="3"/>
      <c r="Q10" s="3"/>
      <c r="R10" s="4"/>
    </row>
    <row r="11" spans="1:20" ht="16" thickBot="1">
      <c r="A11" s="121" t="s">
        <v>36</v>
      </c>
      <c r="B11" s="122"/>
      <c r="C11" s="122"/>
      <c r="D11" s="122"/>
      <c r="E11" s="122"/>
      <c r="F11" s="123"/>
      <c r="G11" s="121" t="s">
        <v>45</v>
      </c>
      <c r="H11" s="122"/>
      <c r="I11" s="122"/>
      <c r="J11" s="122"/>
      <c r="K11" s="122"/>
      <c r="L11" s="123"/>
      <c r="N11" s="8" t="s">
        <v>82</v>
      </c>
      <c r="O11" s="9">
        <v>1</v>
      </c>
      <c r="P11" s="9" t="s">
        <v>83</v>
      </c>
      <c r="Q11" s="9"/>
      <c r="R11" s="11"/>
    </row>
    <row r="12" spans="1:20" ht="16" thickBot="1">
      <c r="A12" s="65" t="s">
        <v>17</v>
      </c>
      <c r="B12" s="66" t="s">
        <v>22</v>
      </c>
      <c r="C12" s="66" t="s">
        <v>23</v>
      </c>
      <c r="D12" s="66" t="s">
        <v>24</v>
      </c>
      <c r="E12" s="66" t="s">
        <v>21</v>
      </c>
      <c r="F12" s="67" t="s">
        <v>39</v>
      </c>
      <c r="G12" s="31" t="s">
        <v>55</v>
      </c>
      <c r="H12" s="66" t="s">
        <v>56</v>
      </c>
      <c r="I12" s="32" t="s">
        <v>57</v>
      </c>
      <c r="J12" s="13" t="s">
        <v>54</v>
      </c>
      <c r="O12" s="66" t="s">
        <v>22</v>
      </c>
    </row>
    <row r="13" spans="1:20" ht="16" thickBot="1">
      <c r="A13" s="68">
        <v>-1</v>
      </c>
      <c r="B13" s="69"/>
      <c r="C13" s="69"/>
      <c r="D13" s="69"/>
      <c r="E13" s="69"/>
      <c r="F13" s="70"/>
      <c r="G13" s="71">
        <v>0</v>
      </c>
      <c r="H13" s="72">
        <f>G13*60/(2*3.142)</f>
        <v>0</v>
      </c>
      <c r="I13" s="73">
        <f>H13/$D$1</f>
        <v>0</v>
      </c>
      <c r="J13" s="24" t="s">
        <v>59</v>
      </c>
      <c r="K13" s="24"/>
      <c r="L13" s="41"/>
      <c r="O13" s="69"/>
    </row>
    <row r="14" spans="1:20">
      <c r="A14" s="68">
        <v>0</v>
      </c>
      <c r="B14" s="69">
        <v>0.5</v>
      </c>
      <c r="C14" s="74">
        <f t="shared" ref="C14:C45" si="0">B14*$D$2</f>
        <v>1.5</v>
      </c>
      <c r="D14" s="75">
        <f t="shared" ref="D14:D45" si="1">$D$7-C14*$I$4</f>
        <v>19.5</v>
      </c>
      <c r="E14" s="69">
        <f>$D$1*(D14/$I$3)</f>
        <v>3900</v>
      </c>
      <c r="F14" s="70">
        <f>E14/$D$1</f>
        <v>1.3</v>
      </c>
      <c r="G14" s="76">
        <f t="shared" ref="G14:G45" si="2">($S$6*$D$7-$S$7*B14*$I$2+$S$8*G13)</f>
        <v>45.906084463419155</v>
      </c>
      <c r="H14" s="77">
        <f t="shared" ref="H14:H77" si="3">G14*60/(2*3.142)</f>
        <v>438.31398278248719</v>
      </c>
      <c r="I14" s="78">
        <f t="shared" ref="I14:I77" si="4">H14/$D$1</f>
        <v>0.14610466092749572</v>
      </c>
      <c r="O14" s="69">
        <v>0.5</v>
      </c>
    </row>
    <row r="15" spans="1:20">
      <c r="A15" s="68">
        <v>1</v>
      </c>
      <c r="B15" s="69">
        <v>0.5</v>
      </c>
      <c r="C15" s="74">
        <f t="shared" si="0"/>
        <v>1.5</v>
      </c>
      <c r="D15" s="75">
        <f t="shared" si="1"/>
        <v>19.5</v>
      </c>
      <c r="E15" s="69">
        <f t="shared" ref="E15:E78" si="5">$D$1*(D15/$I$3)</f>
        <v>3900</v>
      </c>
      <c r="F15" s="70">
        <f t="shared" ref="F15:F78" si="6">E15/$D$1</f>
        <v>1.3</v>
      </c>
      <c r="G15" s="76">
        <f t="shared" si="2"/>
        <v>86.652866692194593</v>
      </c>
      <c r="H15" s="77">
        <f t="shared" si="3"/>
        <v>827.36664569250092</v>
      </c>
      <c r="I15" s="78">
        <f t="shared" si="4"/>
        <v>0.27578888189750028</v>
      </c>
      <c r="O15" s="69">
        <v>0.5</v>
      </c>
    </row>
    <row r="16" spans="1:20">
      <c r="A16" s="68">
        <v>2</v>
      </c>
      <c r="B16" s="69">
        <v>0.5</v>
      </c>
      <c r="C16" s="74">
        <f t="shared" si="0"/>
        <v>1.5</v>
      </c>
      <c r="D16" s="75">
        <f t="shared" si="1"/>
        <v>19.5</v>
      </c>
      <c r="E16" s="69">
        <f t="shared" si="5"/>
        <v>3900</v>
      </c>
      <c r="F16" s="70">
        <f t="shared" si="6"/>
        <v>1.3</v>
      </c>
      <c r="G16" s="76">
        <f t="shared" si="2"/>
        <v>122.82019138141484</v>
      </c>
      <c r="H16" s="77">
        <f t="shared" si="3"/>
        <v>1172.6943798352786</v>
      </c>
      <c r="I16" s="78">
        <f t="shared" si="4"/>
        <v>0.39089812661175954</v>
      </c>
      <c r="O16" s="69">
        <v>0.5</v>
      </c>
    </row>
    <row r="17" spans="1:15">
      <c r="A17" s="68">
        <v>3</v>
      </c>
      <c r="B17" s="69">
        <v>0.5</v>
      </c>
      <c r="C17" s="74">
        <f t="shared" si="0"/>
        <v>1.5</v>
      </c>
      <c r="D17" s="75">
        <f t="shared" si="1"/>
        <v>19.5</v>
      </c>
      <c r="E17" s="69">
        <f t="shared" si="5"/>
        <v>3900</v>
      </c>
      <c r="F17" s="70">
        <f t="shared" si="6"/>
        <v>1.3</v>
      </c>
      <c r="G17" s="76">
        <f t="shared" si="2"/>
        <v>154.9227355241942</v>
      </c>
      <c r="H17" s="77">
        <f t="shared" si="3"/>
        <v>1479.2113512812941</v>
      </c>
      <c r="I17" s="78">
        <f t="shared" si="4"/>
        <v>0.49307045042709802</v>
      </c>
      <c r="O17" s="69">
        <v>0.5</v>
      </c>
    </row>
    <row r="18" spans="1:15">
      <c r="A18" s="68">
        <v>4</v>
      </c>
      <c r="B18" s="69">
        <v>0.5</v>
      </c>
      <c r="C18" s="74">
        <f t="shared" si="0"/>
        <v>1.5</v>
      </c>
      <c r="D18" s="75">
        <f t="shared" si="1"/>
        <v>19.5</v>
      </c>
      <c r="E18" s="69">
        <f t="shared" si="5"/>
        <v>3900</v>
      </c>
      <c r="F18" s="70">
        <f t="shared" si="6"/>
        <v>1.3</v>
      </c>
      <c r="G18" s="76">
        <f t="shared" si="2"/>
        <v>183.4173324924422</v>
      </c>
      <c r="H18" s="77">
        <f t="shared" si="3"/>
        <v>1751.2794318183533</v>
      </c>
      <c r="I18" s="78">
        <f t="shared" si="4"/>
        <v>0.5837598106061177</v>
      </c>
      <c r="O18" s="69">
        <v>0.5</v>
      </c>
    </row>
    <row r="19" spans="1:15">
      <c r="A19" s="68">
        <v>5</v>
      </c>
      <c r="B19" s="69">
        <v>0.5</v>
      </c>
      <c r="C19" s="74">
        <f t="shared" si="0"/>
        <v>1.5</v>
      </c>
      <c r="D19" s="75">
        <f t="shared" si="1"/>
        <v>19.5</v>
      </c>
      <c r="E19" s="69">
        <f t="shared" si="5"/>
        <v>3900</v>
      </c>
      <c r="F19" s="70">
        <f t="shared" si="6"/>
        <v>1.3</v>
      </c>
      <c r="G19" s="76">
        <f t="shared" si="2"/>
        <v>208.70947297737365</v>
      </c>
      <c r="H19" s="77">
        <f t="shared" si="3"/>
        <v>1992.7702703122884</v>
      </c>
      <c r="I19" s="78">
        <f t="shared" si="4"/>
        <v>0.66425675677076279</v>
      </c>
      <c r="O19" s="69">
        <v>0.5</v>
      </c>
    </row>
    <row r="20" spans="1:15">
      <c r="A20" s="68">
        <v>6</v>
      </c>
      <c r="B20" s="69">
        <v>0.5</v>
      </c>
      <c r="C20" s="74">
        <f t="shared" si="0"/>
        <v>1.5</v>
      </c>
      <c r="D20" s="75">
        <f t="shared" si="1"/>
        <v>19.5</v>
      </c>
      <c r="E20" s="69">
        <f t="shared" si="5"/>
        <v>3900</v>
      </c>
      <c r="F20" s="70">
        <f t="shared" si="6"/>
        <v>1.3</v>
      </c>
      <c r="G20" s="76">
        <f t="shared" si="2"/>
        <v>231.15907530101165</v>
      </c>
      <c r="H20" s="77">
        <f t="shared" si="3"/>
        <v>2207.1203879791055</v>
      </c>
      <c r="I20" s="78">
        <f t="shared" si="4"/>
        <v>0.73570679599303523</v>
      </c>
      <c r="O20" s="69">
        <v>0.5</v>
      </c>
    </row>
    <row r="21" spans="1:15">
      <c r="A21" s="68">
        <v>7</v>
      </c>
      <c r="B21" s="69">
        <v>0.5</v>
      </c>
      <c r="C21" s="74">
        <f t="shared" si="0"/>
        <v>1.5</v>
      </c>
      <c r="D21" s="75">
        <f t="shared" si="1"/>
        <v>19.5</v>
      </c>
      <c r="E21" s="69">
        <f t="shared" si="5"/>
        <v>3900</v>
      </c>
      <c r="F21" s="70">
        <f t="shared" si="6"/>
        <v>1.3</v>
      </c>
      <c r="G21" s="76">
        <f t="shared" si="2"/>
        <v>251.08560721276331</v>
      </c>
      <c r="H21" s="77">
        <f t="shared" si="3"/>
        <v>2397.380081598631</v>
      </c>
      <c r="I21" s="78">
        <f t="shared" si="4"/>
        <v>0.79912669386621038</v>
      </c>
      <c r="O21" s="69">
        <v>0.5</v>
      </c>
    </row>
    <row r="22" spans="1:15">
      <c r="A22" s="68">
        <v>8</v>
      </c>
      <c r="B22" s="69">
        <v>0.5</v>
      </c>
      <c r="C22" s="74">
        <f t="shared" si="0"/>
        <v>1.5</v>
      </c>
      <c r="D22" s="75">
        <f t="shared" si="1"/>
        <v>19.5</v>
      </c>
      <c r="E22" s="69">
        <f t="shared" si="5"/>
        <v>3900</v>
      </c>
      <c r="F22" s="70">
        <f t="shared" si="6"/>
        <v>1.3</v>
      </c>
      <c r="G22" s="76">
        <f t="shared" si="2"/>
        <v>268.77263205649388</v>
      </c>
      <c r="H22" s="77">
        <f t="shared" si="3"/>
        <v>2566.2568305839645</v>
      </c>
      <c r="I22" s="78">
        <f t="shared" si="4"/>
        <v>0.8554189435279882</v>
      </c>
      <c r="O22" s="69">
        <v>0.5</v>
      </c>
    </row>
    <row r="23" spans="1:15">
      <c r="A23" s="68">
        <v>9</v>
      </c>
      <c r="B23" s="69">
        <v>0.5</v>
      </c>
      <c r="C23" s="74">
        <f t="shared" si="0"/>
        <v>1.5</v>
      </c>
      <c r="D23" s="75">
        <f t="shared" si="1"/>
        <v>19.5</v>
      </c>
      <c r="E23" s="69">
        <f t="shared" si="5"/>
        <v>3900</v>
      </c>
      <c r="F23" s="70">
        <f t="shared" si="6"/>
        <v>1.3</v>
      </c>
      <c r="G23" s="76">
        <f t="shared" si="2"/>
        <v>284.47184400206334</v>
      </c>
      <c r="H23" s="77">
        <f t="shared" si="3"/>
        <v>2716.1538256084978</v>
      </c>
      <c r="I23" s="78">
        <f t="shared" si="4"/>
        <v>0.90538460853616587</v>
      </c>
      <c r="O23" s="69">
        <v>0.5</v>
      </c>
    </row>
    <row r="24" spans="1:15">
      <c r="A24" s="68">
        <v>10</v>
      </c>
      <c r="B24" s="69">
        <v>0.5</v>
      </c>
      <c r="C24" s="74">
        <f t="shared" si="0"/>
        <v>1.5</v>
      </c>
      <c r="D24" s="75">
        <f t="shared" si="1"/>
        <v>19.5</v>
      </c>
      <c r="E24" s="69">
        <f t="shared" si="5"/>
        <v>3900</v>
      </c>
      <c r="F24" s="70">
        <f t="shared" si="6"/>
        <v>1.3</v>
      </c>
      <c r="G24" s="76">
        <f t="shared" si="2"/>
        <v>298.406649764451</v>
      </c>
      <c r="H24" s="77">
        <f t="shared" si="3"/>
        <v>2849.20416706987</v>
      </c>
      <c r="I24" s="78">
        <f t="shared" si="4"/>
        <v>0.94973472235662337</v>
      </c>
      <c r="O24" s="69">
        <v>0.5</v>
      </c>
    </row>
    <row r="25" spans="1:15">
      <c r="A25" s="68">
        <v>11</v>
      </c>
      <c r="B25" s="69">
        <v>0.5</v>
      </c>
      <c r="C25" s="74">
        <f t="shared" si="0"/>
        <v>1.5</v>
      </c>
      <c r="D25" s="75">
        <f t="shared" si="1"/>
        <v>19.5</v>
      </c>
      <c r="E25" s="69">
        <f t="shared" si="5"/>
        <v>3900</v>
      </c>
      <c r="F25" s="70">
        <f t="shared" si="6"/>
        <v>1.3</v>
      </c>
      <c r="G25" s="76">
        <f t="shared" si="2"/>
        <v>310.77534777991241</v>
      </c>
      <c r="H25" s="77">
        <f t="shared" si="3"/>
        <v>2967.3012200500866</v>
      </c>
      <c r="I25" s="78">
        <f t="shared" si="4"/>
        <v>0.98910040668336219</v>
      </c>
      <c r="O25" s="69">
        <v>0.5</v>
      </c>
    </row>
    <row r="26" spans="1:15">
      <c r="A26" s="68">
        <v>12</v>
      </c>
      <c r="B26" s="69">
        <v>0.5</v>
      </c>
      <c r="C26" s="74">
        <f t="shared" si="0"/>
        <v>1.5</v>
      </c>
      <c r="D26" s="75">
        <f t="shared" si="1"/>
        <v>19.5</v>
      </c>
      <c r="E26" s="69">
        <f t="shared" si="5"/>
        <v>3900</v>
      </c>
      <c r="F26" s="70">
        <f t="shared" si="6"/>
        <v>1.3</v>
      </c>
      <c r="G26" s="76">
        <f t="shared" si="2"/>
        <v>321.75395008024799</v>
      </c>
      <c r="H26" s="77">
        <f t="shared" si="3"/>
        <v>3072.1255577362954</v>
      </c>
      <c r="I26" s="78">
        <f t="shared" si="4"/>
        <v>1.0240418525787651</v>
      </c>
      <c r="O26" s="69">
        <v>0.5</v>
      </c>
    </row>
    <row r="27" spans="1:15">
      <c r="A27" s="68">
        <v>13</v>
      </c>
      <c r="B27" s="69">
        <v>0.5</v>
      </c>
      <c r="C27" s="74">
        <f t="shared" si="0"/>
        <v>1.5</v>
      </c>
      <c r="D27" s="75">
        <f t="shared" si="1"/>
        <v>19.5</v>
      </c>
      <c r="E27" s="69">
        <f t="shared" si="5"/>
        <v>3900</v>
      </c>
      <c r="F27" s="70">
        <f t="shared" si="6"/>
        <v>1.3</v>
      </c>
      <c r="G27" s="76">
        <f t="shared" si="2"/>
        <v>331.49868702170022</v>
      </c>
      <c r="H27" s="77">
        <f t="shared" si="3"/>
        <v>3165.1688767189712</v>
      </c>
      <c r="I27" s="78">
        <f t="shared" si="4"/>
        <v>1.0550562922396571</v>
      </c>
      <c r="O27" s="69">
        <v>0.5</v>
      </c>
    </row>
    <row r="28" spans="1:15">
      <c r="A28" s="68">
        <v>14</v>
      </c>
      <c r="B28" s="69">
        <v>0.5</v>
      </c>
      <c r="C28" s="74">
        <f t="shared" si="0"/>
        <v>1.5</v>
      </c>
      <c r="D28" s="75">
        <f t="shared" si="1"/>
        <v>19.5</v>
      </c>
      <c r="E28" s="69">
        <f t="shared" si="5"/>
        <v>3900</v>
      </c>
      <c r="F28" s="70">
        <f t="shared" si="6"/>
        <v>1.3</v>
      </c>
      <c r="G28" s="76">
        <f t="shared" si="2"/>
        <v>340.1482305118767</v>
      </c>
      <c r="H28" s="77">
        <f t="shared" si="3"/>
        <v>3247.7552244927756</v>
      </c>
      <c r="I28" s="78">
        <f t="shared" si="4"/>
        <v>1.0825850748309251</v>
      </c>
      <c r="O28" s="69">
        <v>0.5</v>
      </c>
    </row>
    <row r="29" spans="1:15">
      <c r="A29" s="68">
        <v>15</v>
      </c>
      <c r="B29" s="69">
        <v>0.5</v>
      </c>
      <c r="C29" s="74">
        <f t="shared" si="0"/>
        <v>1.5</v>
      </c>
      <c r="D29" s="75">
        <f t="shared" si="1"/>
        <v>19.5</v>
      </c>
      <c r="E29" s="69">
        <f t="shared" si="5"/>
        <v>3900</v>
      </c>
      <c r="F29" s="70">
        <f t="shared" si="6"/>
        <v>1.3</v>
      </c>
      <c r="G29" s="76">
        <f t="shared" si="2"/>
        <v>347.8256673721994</v>
      </c>
      <c r="H29" s="77">
        <f t="shared" si="3"/>
        <v>3321.0598412367867</v>
      </c>
      <c r="I29" s="78">
        <f t="shared" si="4"/>
        <v>1.1070199470789288</v>
      </c>
      <c r="O29" s="69">
        <v>0.5</v>
      </c>
    </row>
    <row r="30" spans="1:15">
      <c r="A30" s="68">
        <v>16</v>
      </c>
      <c r="B30" s="69">
        <v>0.5</v>
      </c>
      <c r="C30" s="74">
        <f t="shared" si="0"/>
        <v>1.5</v>
      </c>
      <c r="D30" s="75">
        <f t="shared" si="1"/>
        <v>19.5</v>
      </c>
      <c r="E30" s="69">
        <f t="shared" si="5"/>
        <v>3900</v>
      </c>
      <c r="F30" s="70">
        <f t="shared" si="6"/>
        <v>1.3</v>
      </c>
      <c r="G30" s="76">
        <f t="shared" si="2"/>
        <v>354.64025091769929</v>
      </c>
      <c r="H30" s="77">
        <f t="shared" si="3"/>
        <v>3386.1258840009477</v>
      </c>
      <c r="I30" s="78">
        <f t="shared" si="4"/>
        <v>1.128708628000316</v>
      </c>
      <c r="O30" s="69">
        <v>0.5</v>
      </c>
    </row>
    <row r="31" spans="1:15">
      <c r="A31" s="68">
        <v>17</v>
      </c>
      <c r="B31" s="69">
        <v>0.5</v>
      </c>
      <c r="C31" s="74">
        <f t="shared" si="0"/>
        <v>1.5</v>
      </c>
      <c r="D31" s="75">
        <f t="shared" si="1"/>
        <v>19.5</v>
      </c>
      <c r="E31" s="69">
        <f t="shared" si="5"/>
        <v>3900</v>
      </c>
      <c r="F31" s="70">
        <f t="shared" si="6"/>
        <v>1.3</v>
      </c>
      <c r="G31" s="76">
        <f t="shared" si="2"/>
        <v>360.68895567990887</v>
      </c>
      <c r="H31" s="77">
        <f t="shared" si="3"/>
        <v>3443.8792712913005</v>
      </c>
      <c r="I31" s="78">
        <f t="shared" si="4"/>
        <v>1.1479597570971001</v>
      </c>
      <c r="O31" s="69">
        <v>0.5</v>
      </c>
    </row>
    <row r="32" spans="1:15">
      <c r="A32" s="68">
        <v>18</v>
      </c>
      <c r="B32" s="69">
        <v>0.5</v>
      </c>
      <c r="C32" s="74">
        <f t="shared" si="0"/>
        <v>1.5</v>
      </c>
      <c r="D32" s="75">
        <f t="shared" si="1"/>
        <v>19.5</v>
      </c>
      <c r="E32" s="69">
        <f t="shared" si="5"/>
        <v>3900</v>
      </c>
      <c r="F32" s="70">
        <f t="shared" si="6"/>
        <v>1.3</v>
      </c>
      <c r="G32" s="76">
        <f t="shared" si="2"/>
        <v>366.05785739724683</v>
      </c>
      <c r="H32" s="77">
        <f t="shared" si="3"/>
        <v>3495.141859298983</v>
      </c>
      <c r="I32" s="78">
        <f t="shared" si="4"/>
        <v>1.1650472864329944</v>
      </c>
      <c r="O32" s="69">
        <v>0.5</v>
      </c>
    </row>
    <row r="33" spans="1:15">
      <c r="A33" s="68">
        <v>19</v>
      </c>
      <c r="B33" s="69">
        <v>0.5</v>
      </c>
      <c r="C33" s="74">
        <f t="shared" si="0"/>
        <v>1.5</v>
      </c>
      <c r="D33" s="75">
        <f t="shared" si="1"/>
        <v>19.5</v>
      </c>
      <c r="E33" s="69">
        <f t="shared" si="5"/>
        <v>3900</v>
      </c>
      <c r="F33" s="70">
        <f t="shared" si="6"/>
        <v>1.3</v>
      </c>
      <c r="G33" s="76">
        <f t="shared" si="2"/>
        <v>370.82335791076576</v>
      </c>
      <c r="H33" s="77">
        <f t="shared" si="3"/>
        <v>3540.6431372765669</v>
      </c>
      <c r="I33" s="78">
        <f t="shared" si="4"/>
        <v>1.1802143790921891</v>
      </c>
      <c r="O33" s="69">
        <v>0.5</v>
      </c>
    </row>
    <row r="34" spans="1:15">
      <c r="A34" s="68">
        <v>20</v>
      </c>
      <c r="B34" s="69">
        <v>0.5</v>
      </c>
      <c r="C34" s="74">
        <f t="shared" si="0"/>
        <v>1.5</v>
      </c>
      <c r="D34" s="75">
        <f t="shared" si="1"/>
        <v>19.5</v>
      </c>
      <c r="E34" s="69">
        <f t="shared" si="5"/>
        <v>3900</v>
      </c>
      <c r="F34" s="70">
        <f t="shared" si="6"/>
        <v>1.3</v>
      </c>
      <c r="G34" s="76">
        <f t="shared" si="2"/>
        <v>375.05327239607124</v>
      </c>
      <c r="H34" s="77">
        <f t="shared" si="3"/>
        <v>3581.0306084920871</v>
      </c>
      <c r="I34" s="78">
        <f t="shared" si="4"/>
        <v>1.1936768694973623</v>
      </c>
      <c r="O34" s="69">
        <v>0.5</v>
      </c>
    </row>
    <row r="35" spans="1:15">
      <c r="A35" s="68">
        <v>21</v>
      </c>
      <c r="B35" s="69">
        <v>0.5</v>
      </c>
      <c r="C35" s="74">
        <f t="shared" si="0"/>
        <v>1.5</v>
      </c>
      <c r="D35" s="75">
        <f t="shared" si="1"/>
        <v>19.5</v>
      </c>
      <c r="E35" s="69">
        <f t="shared" si="5"/>
        <v>3900</v>
      </c>
      <c r="F35" s="70">
        <f t="shared" si="6"/>
        <v>1.3</v>
      </c>
      <c r="G35" s="76">
        <f t="shared" si="2"/>
        <v>378.80779440320146</v>
      </c>
      <c r="H35" s="77">
        <f t="shared" si="3"/>
        <v>3616.8790044863285</v>
      </c>
      <c r="I35" s="78">
        <f t="shared" si="4"/>
        <v>1.2056263348287761</v>
      </c>
      <c r="O35" s="69">
        <v>0.5</v>
      </c>
    </row>
    <row r="36" spans="1:15">
      <c r="A36" s="68">
        <v>22</v>
      </c>
      <c r="B36" s="69">
        <v>0.5</v>
      </c>
      <c r="C36" s="74">
        <f t="shared" si="0"/>
        <v>1.5</v>
      </c>
      <c r="D36" s="75">
        <f t="shared" si="1"/>
        <v>19.5</v>
      </c>
      <c r="E36" s="69">
        <f t="shared" si="5"/>
        <v>3900</v>
      </c>
      <c r="F36" s="70">
        <f t="shared" si="6"/>
        <v>1.3</v>
      </c>
      <c r="G36" s="76">
        <f t="shared" si="2"/>
        <v>382.1403524374112</v>
      </c>
      <c r="H36" s="77">
        <f t="shared" si="3"/>
        <v>3648.6984637563132</v>
      </c>
      <c r="I36" s="78">
        <f t="shared" si="4"/>
        <v>1.2162328212521043</v>
      </c>
      <c r="O36" s="69">
        <v>0.5</v>
      </c>
    </row>
    <row r="37" spans="1:15">
      <c r="A37" s="68">
        <v>23</v>
      </c>
      <c r="B37" s="69">
        <v>0.5</v>
      </c>
      <c r="C37" s="74">
        <f t="shared" si="0"/>
        <v>1.5</v>
      </c>
      <c r="D37" s="75">
        <f t="shared" si="1"/>
        <v>19.5</v>
      </c>
      <c r="E37" s="69">
        <f t="shared" si="5"/>
        <v>3900</v>
      </c>
      <c r="F37" s="70">
        <f t="shared" si="6"/>
        <v>1.3</v>
      </c>
      <c r="G37" s="76">
        <f t="shared" si="2"/>
        <v>385.09837027038293</v>
      </c>
      <c r="H37" s="77">
        <f t="shared" si="3"/>
        <v>3676.941791251269</v>
      </c>
      <c r="I37" s="78">
        <f t="shared" si="4"/>
        <v>1.225647263750423</v>
      </c>
      <c r="O37" s="69">
        <v>0.5</v>
      </c>
    </row>
    <row r="38" spans="1:15">
      <c r="A38" s="68">
        <v>24</v>
      </c>
      <c r="B38" s="69">
        <v>0.5</v>
      </c>
      <c r="C38" s="74">
        <f t="shared" si="0"/>
        <v>1.5</v>
      </c>
      <c r="D38" s="75">
        <f t="shared" si="1"/>
        <v>19.5</v>
      </c>
      <c r="E38" s="69">
        <f t="shared" si="5"/>
        <v>3900</v>
      </c>
      <c r="F38" s="70">
        <f t="shared" si="6"/>
        <v>1.3</v>
      </c>
      <c r="G38" s="76">
        <f t="shared" si="2"/>
        <v>387.72394180142868</v>
      </c>
      <c r="H38" s="77">
        <f t="shared" si="3"/>
        <v>3702.0109019869064</v>
      </c>
      <c r="I38" s="78">
        <f t="shared" si="4"/>
        <v>1.2340036339956355</v>
      </c>
      <c r="O38" s="69">
        <v>0.5</v>
      </c>
    </row>
    <row r="39" spans="1:15">
      <c r="A39" s="68">
        <v>25</v>
      </c>
      <c r="B39" s="69">
        <v>0.5</v>
      </c>
      <c r="C39" s="74">
        <f t="shared" si="0"/>
        <v>1.5</v>
      </c>
      <c r="D39" s="75">
        <f t="shared" si="1"/>
        <v>19.5</v>
      </c>
      <c r="E39" s="69">
        <f t="shared" si="5"/>
        <v>3900</v>
      </c>
      <c r="F39" s="70">
        <f t="shared" si="6"/>
        <v>1.3</v>
      </c>
      <c r="G39" s="76">
        <f t="shared" si="2"/>
        <v>390.05443007225568</v>
      </c>
      <c r="H39" s="77">
        <f t="shared" si="3"/>
        <v>3724.262540473479</v>
      </c>
      <c r="I39" s="78">
        <f t="shared" si="4"/>
        <v>1.2414208468244929</v>
      </c>
      <c r="O39" s="69">
        <v>0.5</v>
      </c>
    </row>
    <row r="40" spans="1:15">
      <c r="A40" s="68">
        <v>26</v>
      </c>
      <c r="B40" s="69">
        <v>0.5</v>
      </c>
      <c r="C40" s="74">
        <f t="shared" si="0"/>
        <v>1.5</v>
      </c>
      <c r="D40" s="75">
        <f t="shared" si="1"/>
        <v>19.5</v>
      </c>
      <c r="E40" s="69">
        <f t="shared" si="5"/>
        <v>3900</v>
      </c>
      <c r="F40" s="70">
        <f t="shared" si="6"/>
        <v>1.3</v>
      </c>
      <c r="G40" s="76">
        <f t="shared" si="2"/>
        <v>392.12299895954061</v>
      </c>
      <c r="H40" s="77">
        <f t="shared" si="3"/>
        <v>3744.0133573476191</v>
      </c>
      <c r="I40" s="78">
        <f t="shared" si="4"/>
        <v>1.2480044524492064</v>
      </c>
      <c r="O40" s="69">
        <v>0.5</v>
      </c>
    </row>
    <row r="41" spans="1:15">
      <c r="A41" s="68">
        <v>27</v>
      </c>
      <c r="B41" s="69">
        <v>0.5</v>
      </c>
      <c r="C41" s="74">
        <f t="shared" si="0"/>
        <v>1.5</v>
      </c>
      <c r="D41" s="75">
        <f t="shared" si="1"/>
        <v>19.5</v>
      </c>
      <c r="E41" s="69">
        <f t="shared" si="5"/>
        <v>3900</v>
      </c>
      <c r="F41" s="70">
        <f t="shared" si="6"/>
        <v>1.3</v>
      </c>
      <c r="G41" s="76">
        <f t="shared" si="2"/>
        <v>393.95908511153175</v>
      </c>
      <c r="H41" s="77">
        <f t="shared" si="3"/>
        <v>3761.5444154506536</v>
      </c>
      <c r="I41" s="78">
        <f t="shared" si="4"/>
        <v>1.2538481384835511</v>
      </c>
      <c r="O41" s="69">
        <v>0.5</v>
      </c>
    </row>
    <row r="42" spans="1:15">
      <c r="A42" s="68">
        <v>28</v>
      </c>
      <c r="B42" s="69">
        <v>0.5</v>
      </c>
      <c r="C42" s="74">
        <f t="shared" si="0"/>
        <v>1.5</v>
      </c>
      <c r="D42" s="75">
        <f t="shared" si="1"/>
        <v>19.5</v>
      </c>
      <c r="E42" s="69">
        <f t="shared" si="5"/>
        <v>3900</v>
      </c>
      <c r="F42" s="70">
        <f t="shared" si="6"/>
        <v>1.3</v>
      </c>
      <c r="G42" s="76">
        <f t="shared" si="2"/>
        <v>395.5888168445457</v>
      </c>
      <c r="H42" s="77">
        <f t="shared" si="3"/>
        <v>3777.1051894768848</v>
      </c>
      <c r="I42" s="78">
        <f t="shared" si="4"/>
        <v>1.2590350631589615</v>
      </c>
      <c r="O42" s="69">
        <v>0.5</v>
      </c>
    </row>
    <row r="43" spans="1:15">
      <c r="A43" s="68">
        <v>29</v>
      </c>
      <c r="B43" s="69">
        <v>0.5</v>
      </c>
      <c r="C43" s="74">
        <f t="shared" si="0"/>
        <v>1.5</v>
      </c>
      <c r="D43" s="75">
        <f t="shared" si="1"/>
        <v>19.5</v>
      </c>
      <c r="E43" s="69">
        <f t="shared" si="5"/>
        <v>3900</v>
      </c>
      <c r="F43" s="70">
        <f t="shared" si="6"/>
        <v>1.3</v>
      </c>
      <c r="G43" s="76">
        <f t="shared" si="2"/>
        <v>397.03538596044064</v>
      </c>
      <c r="H43" s="77">
        <f t="shared" si="3"/>
        <v>3790.9171161085997</v>
      </c>
      <c r="I43" s="78">
        <f t="shared" si="4"/>
        <v>1.2636390387028666</v>
      </c>
      <c r="O43" s="69">
        <v>0.5</v>
      </c>
    </row>
    <row r="44" spans="1:15">
      <c r="A44" s="68">
        <v>30</v>
      </c>
      <c r="B44" s="69">
        <v>0.5</v>
      </c>
      <c r="C44" s="74">
        <f t="shared" si="0"/>
        <v>1.5</v>
      </c>
      <c r="D44" s="75">
        <f t="shared" si="1"/>
        <v>19.5</v>
      </c>
      <c r="E44" s="69">
        <f t="shared" si="5"/>
        <v>3900</v>
      </c>
      <c r="F44" s="70">
        <f t="shared" si="6"/>
        <v>1.3</v>
      </c>
      <c r="G44" s="76">
        <f t="shared" si="2"/>
        <v>398.31937777619248</v>
      </c>
      <c r="H44" s="77">
        <f t="shared" si="3"/>
        <v>3803.1767451577894</v>
      </c>
      <c r="I44" s="78">
        <f t="shared" si="4"/>
        <v>1.2677255817192632</v>
      </c>
      <c r="O44" s="69">
        <v>0.5</v>
      </c>
    </row>
    <row r="45" spans="1:15">
      <c r="A45" s="68">
        <v>31</v>
      </c>
      <c r="B45" s="69">
        <v>0.5</v>
      </c>
      <c r="C45" s="74">
        <f t="shared" si="0"/>
        <v>1.5</v>
      </c>
      <c r="D45" s="75">
        <f t="shared" si="1"/>
        <v>19.5</v>
      </c>
      <c r="E45" s="69">
        <f t="shared" si="5"/>
        <v>3900</v>
      </c>
      <c r="F45" s="70">
        <f t="shared" si="6"/>
        <v>1.3</v>
      </c>
      <c r="G45" s="76">
        <f t="shared" si="2"/>
        <v>399.45906406204114</v>
      </c>
      <c r="H45" s="77">
        <f t="shared" si="3"/>
        <v>3814.0585365567267</v>
      </c>
      <c r="I45" s="78">
        <f t="shared" si="4"/>
        <v>1.2713528455189089</v>
      </c>
      <c r="O45" s="69">
        <v>0.5</v>
      </c>
    </row>
    <row r="46" spans="1:15">
      <c r="A46" s="68">
        <v>32</v>
      </c>
      <c r="B46" s="69">
        <v>0.5</v>
      </c>
      <c r="C46" s="74">
        <f t="shared" ref="C46:C77" si="7">B46*$D$2</f>
        <v>1.5</v>
      </c>
      <c r="D46" s="75">
        <f t="shared" ref="D46:D77" si="8">$D$7-C46*$I$4</f>
        <v>19.5</v>
      </c>
      <c r="E46" s="69">
        <f t="shared" si="5"/>
        <v>3900</v>
      </c>
      <c r="F46" s="70">
        <f t="shared" si="6"/>
        <v>1.3</v>
      </c>
      <c r="G46" s="76">
        <f t="shared" ref="G46:G77" si="9">($S$6*$D$7-$S$7*B46*$I$2+$S$8*G45)</f>
        <v>400.47066305684547</v>
      </c>
      <c r="H46" s="77">
        <f t="shared" si="3"/>
        <v>3823.7173429997979</v>
      </c>
      <c r="I46" s="78">
        <f t="shared" si="4"/>
        <v>1.2745724476665994</v>
      </c>
      <c r="O46" s="69">
        <v>0.5</v>
      </c>
    </row>
    <row r="47" spans="1:15">
      <c r="A47" s="68">
        <v>33</v>
      </c>
      <c r="B47" s="69">
        <v>0.5</v>
      </c>
      <c r="C47" s="74">
        <f t="shared" si="7"/>
        <v>1.5</v>
      </c>
      <c r="D47" s="75">
        <f t="shared" si="8"/>
        <v>19.5</v>
      </c>
      <c r="E47" s="69">
        <f t="shared" si="5"/>
        <v>3900</v>
      </c>
      <c r="F47" s="70">
        <f t="shared" si="6"/>
        <v>1.3</v>
      </c>
      <c r="G47" s="76">
        <f t="shared" si="9"/>
        <v>401.36857026078019</v>
      </c>
      <c r="H47" s="77">
        <f t="shared" si="3"/>
        <v>3832.2906135656926</v>
      </c>
      <c r="I47" s="78">
        <f t="shared" si="4"/>
        <v>1.2774302045218975</v>
      </c>
      <c r="O47" s="69">
        <v>0.5</v>
      </c>
    </row>
    <row r="48" spans="1:15">
      <c r="A48" s="68">
        <v>34</v>
      </c>
      <c r="B48" s="69">
        <v>0.5</v>
      </c>
      <c r="C48" s="74">
        <f t="shared" si="7"/>
        <v>1.5</v>
      </c>
      <c r="D48" s="75">
        <f t="shared" si="8"/>
        <v>19.5</v>
      </c>
      <c r="E48" s="69">
        <f t="shared" si="5"/>
        <v>3900</v>
      </c>
      <c r="F48" s="70">
        <f t="shared" si="6"/>
        <v>1.3</v>
      </c>
      <c r="G48" s="76">
        <f t="shared" si="9"/>
        <v>402.16556328965703</v>
      </c>
      <c r="H48" s="77">
        <f t="shared" si="3"/>
        <v>3839.9003496784567</v>
      </c>
      <c r="I48" s="78">
        <f t="shared" si="4"/>
        <v>1.2799667832261523</v>
      </c>
      <c r="O48" s="69">
        <v>0.5</v>
      </c>
    </row>
    <row r="49" spans="1:15">
      <c r="A49" s="68">
        <v>35</v>
      </c>
      <c r="B49" s="69">
        <v>0.5</v>
      </c>
      <c r="C49" s="74">
        <f t="shared" si="7"/>
        <v>1.5</v>
      </c>
      <c r="D49" s="75">
        <f t="shared" si="8"/>
        <v>19.5</v>
      </c>
      <c r="E49" s="69">
        <f t="shared" si="5"/>
        <v>3900</v>
      </c>
      <c r="F49" s="70">
        <f t="shared" si="6"/>
        <v>1.3</v>
      </c>
      <c r="G49" s="76">
        <f t="shared" si="9"/>
        <v>402.87298370603725</v>
      </c>
      <c r="H49" s="77">
        <f t="shared" si="3"/>
        <v>3846.6548412416032</v>
      </c>
      <c r="I49" s="78">
        <f t="shared" si="4"/>
        <v>1.2822182804138678</v>
      </c>
      <c r="O49" s="69">
        <v>0.5</v>
      </c>
    </row>
    <row r="50" spans="1:15">
      <c r="A50" s="68">
        <v>36</v>
      </c>
      <c r="B50" s="69">
        <v>0.5</v>
      </c>
      <c r="C50" s="74">
        <f t="shared" si="7"/>
        <v>1.5</v>
      </c>
      <c r="D50" s="75">
        <f t="shared" si="8"/>
        <v>19.5</v>
      </c>
      <c r="E50" s="69">
        <f t="shared" si="5"/>
        <v>3900</v>
      </c>
      <c r="F50" s="70">
        <f t="shared" si="6"/>
        <v>1.3</v>
      </c>
      <c r="G50" s="76">
        <f t="shared" si="9"/>
        <v>403.50089841467252</v>
      </c>
      <c r="H50" s="77">
        <f t="shared" si="3"/>
        <v>3852.6502076512338</v>
      </c>
      <c r="I50" s="78">
        <f t="shared" si="4"/>
        <v>1.2842167358837446</v>
      </c>
      <c r="O50" s="69">
        <v>0.5</v>
      </c>
    </row>
    <row r="51" spans="1:15">
      <c r="A51" s="68">
        <v>37</v>
      </c>
      <c r="B51" s="69">
        <v>0.5</v>
      </c>
      <c r="C51" s="74">
        <f t="shared" si="7"/>
        <v>1.5</v>
      </c>
      <c r="D51" s="75">
        <f t="shared" si="8"/>
        <v>19.5</v>
      </c>
      <c r="E51" s="69">
        <f t="shared" si="5"/>
        <v>3900</v>
      </c>
      <c r="F51" s="70">
        <f t="shared" si="6"/>
        <v>1.3</v>
      </c>
      <c r="G51" s="76">
        <f t="shared" si="9"/>
        <v>404.05824291900274</v>
      </c>
      <c r="H51" s="77">
        <f t="shared" si="3"/>
        <v>3857.9717656174676</v>
      </c>
      <c r="I51" s="78">
        <f t="shared" si="4"/>
        <v>1.2859905885391558</v>
      </c>
      <c r="O51" s="69">
        <v>0.5</v>
      </c>
    </row>
    <row r="52" spans="1:15">
      <c r="A52" s="68">
        <v>38</v>
      </c>
      <c r="B52" s="69">
        <v>0.5</v>
      </c>
      <c r="C52" s="74">
        <f t="shared" si="7"/>
        <v>1.5</v>
      </c>
      <c r="D52" s="75">
        <f t="shared" si="8"/>
        <v>19.5</v>
      </c>
      <c r="E52" s="69">
        <f t="shared" si="5"/>
        <v>3900</v>
      </c>
      <c r="F52" s="70">
        <f t="shared" si="6"/>
        <v>1.3</v>
      </c>
      <c r="G52" s="76">
        <f t="shared" si="9"/>
        <v>404.55294847731375</v>
      </c>
      <c r="H52" s="77">
        <f t="shared" si="3"/>
        <v>3862.6952432588837</v>
      </c>
      <c r="I52" s="78">
        <f t="shared" si="4"/>
        <v>1.2875650810862946</v>
      </c>
      <c r="O52" s="69">
        <v>0.5</v>
      </c>
    </row>
    <row r="53" spans="1:15">
      <c r="A53" s="68">
        <v>39</v>
      </c>
      <c r="B53" s="69">
        <v>0.5</v>
      </c>
      <c r="C53" s="74">
        <f t="shared" si="7"/>
        <v>1.5</v>
      </c>
      <c r="D53" s="75">
        <f t="shared" si="8"/>
        <v>19.5</v>
      </c>
      <c r="E53" s="69">
        <f t="shared" si="5"/>
        <v>3900</v>
      </c>
      <c r="F53" s="70">
        <f t="shared" si="6"/>
        <v>1.3</v>
      </c>
      <c r="G53" s="76">
        <f t="shared" si="9"/>
        <v>404.99205496804325</v>
      </c>
      <c r="H53" s="77">
        <f t="shared" si="3"/>
        <v>3866.8878577470714</v>
      </c>
      <c r="I53" s="78">
        <f t="shared" si="4"/>
        <v>1.2889626192490238</v>
      </c>
      <c r="O53" s="69">
        <v>0.5</v>
      </c>
    </row>
    <row r="54" spans="1:15">
      <c r="A54" s="68">
        <v>40</v>
      </c>
      <c r="B54" s="69">
        <v>0.5</v>
      </c>
      <c r="C54" s="74">
        <f t="shared" si="7"/>
        <v>1.5</v>
      </c>
      <c r="D54" s="75">
        <f t="shared" si="8"/>
        <v>19.5</v>
      </c>
      <c r="E54" s="69">
        <f t="shared" si="5"/>
        <v>3900</v>
      </c>
      <c r="F54" s="70">
        <f t="shared" si="6"/>
        <v>1.3</v>
      </c>
      <c r="G54" s="76">
        <f t="shared" si="9"/>
        <v>405.38181107035808</v>
      </c>
      <c r="H54" s="77">
        <f t="shared" si="3"/>
        <v>3870.6092718366467</v>
      </c>
      <c r="I54" s="78">
        <f t="shared" si="4"/>
        <v>1.2902030906122155</v>
      </c>
      <c r="O54" s="69">
        <v>0.5</v>
      </c>
    </row>
    <row r="55" spans="1:15">
      <c r="A55" s="68">
        <v>41</v>
      </c>
      <c r="B55" s="69">
        <v>1</v>
      </c>
      <c r="C55" s="74">
        <f t="shared" si="7"/>
        <v>3</v>
      </c>
      <c r="D55" s="75">
        <f t="shared" si="8"/>
        <v>15</v>
      </c>
      <c r="E55" s="69">
        <f t="shared" si="5"/>
        <v>3000</v>
      </c>
      <c r="F55" s="70">
        <f t="shared" si="6"/>
        <v>1</v>
      </c>
      <c r="G55" s="76">
        <f t="shared" si="9"/>
        <v>395.13405138636608</v>
      </c>
      <c r="H55" s="77">
        <f t="shared" si="3"/>
        <v>3772.7630622504721</v>
      </c>
      <c r="I55" s="78">
        <f t="shared" si="4"/>
        <v>1.2575876874168241</v>
      </c>
      <c r="O55" s="69">
        <v>1</v>
      </c>
    </row>
    <row r="56" spans="1:15">
      <c r="A56" s="68">
        <v>42</v>
      </c>
      <c r="B56" s="69">
        <v>1</v>
      </c>
      <c r="C56" s="74">
        <f t="shared" si="7"/>
        <v>3</v>
      </c>
      <c r="D56" s="75">
        <f t="shared" si="8"/>
        <v>15</v>
      </c>
      <c r="E56" s="69">
        <f t="shared" si="5"/>
        <v>3000</v>
      </c>
      <c r="F56" s="70">
        <f t="shared" si="6"/>
        <v>1</v>
      </c>
      <c r="G56" s="76">
        <f t="shared" si="9"/>
        <v>386.03801897460187</v>
      </c>
      <c r="H56" s="77">
        <f t="shared" si="3"/>
        <v>3685.9136121063198</v>
      </c>
      <c r="I56" s="78">
        <f t="shared" si="4"/>
        <v>1.2286378707021066</v>
      </c>
      <c r="O56" s="69">
        <v>1</v>
      </c>
    </row>
    <row r="57" spans="1:15">
      <c r="A57" s="68">
        <v>43</v>
      </c>
      <c r="B57" s="69">
        <v>1</v>
      </c>
      <c r="C57" s="74">
        <f t="shared" si="7"/>
        <v>3</v>
      </c>
      <c r="D57" s="75">
        <f t="shared" si="8"/>
        <v>15</v>
      </c>
      <c r="E57" s="69">
        <f t="shared" si="5"/>
        <v>3000</v>
      </c>
      <c r="F57" s="70">
        <f t="shared" si="6"/>
        <v>1</v>
      </c>
      <c r="G57" s="76">
        <f t="shared" si="9"/>
        <v>377.96427327922709</v>
      </c>
      <c r="H57" s="77">
        <f t="shared" si="3"/>
        <v>3608.8250153968215</v>
      </c>
      <c r="I57" s="78">
        <f t="shared" si="4"/>
        <v>1.2029416717989405</v>
      </c>
      <c r="O57" s="69">
        <v>1</v>
      </c>
    </row>
    <row r="58" spans="1:15">
      <c r="A58" s="68">
        <v>44</v>
      </c>
      <c r="B58" s="69">
        <v>1</v>
      </c>
      <c r="C58" s="74">
        <f t="shared" si="7"/>
        <v>3</v>
      </c>
      <c r="D58" s="75">
        <f t="shared" si="8"/>
        <v>15</v>
      </c>
      <c r="E58" s="69">
        <f t="shared" si="5"/>
        <v>3000</v>
      </c>
      <c r="F58" s="70">
        <f t="shared" si="6"/>
        <v>1</v>
      </c>
      <c r="G58" s="76">
        <f t="shared" si="9"/>
        <v>370.79792133557351</v>
      </c>
      <c r="H58" s="77">
        <f t="shared" si="3"/>
        <v>3540.4002673670288</v>
      </c>
      <c r="I58" s="78">
        <f t="shared" si="4"/>
        <v>1.1801334224556763</v>
      </c>
      <c r="O58" s="69">
        <v>1</v>
      </c>
    </row>
    <row r="59" spans="1:15">
      <c r="A59" s="68">
        <v>45</v>
      </c>
      <c r="B59" s="69">
        <v>1</v>
      </c>
      <c r="C59" s="74">
        <f t="shared" si="7"/>
        <v>3</v>
      </c>
      <c r="D59" s="75">
        <f t="shared" si="8"/>
        <v>15</v>
      </c>
      <c r="E59" s="69">
        <f t="shared" si="5"/>
        <v>3000</v>
      </c>
      <c r="F59" s="70">
        <f t="shared" si="6"/>
        <v>1</v>
      </c>
      <c r="G59" s="76">
        <f t="shared" si="9"/>
        <v>364.43698279254659</v>
      </c>
      <c r="H59" s="77">
        <f t="shared" si="3"/>
        <v>3479.6656536525775</v>
      </c>
      <c r="I59" s="78">
        <f t="shared" si="4"/>
        <v>1.1598885512175259</v>
      </c>
      <c r="O59" s="69">
        <v>1</v>
      </c>
    </row>
    <row r="60" spans="1:15">
      <c r="A60" s="68">
        <v>46</v>
      </c>
      <c r="B60" s="69">
        <v>1</v>
      </c>
      <c r="C60" s="74">
        <f t="shared" si="7"/>
        <v>3</v>
      </c>
      <c r="D60" s="75">
        <f t="shared" si="8"/>
        <v>15</v>
      </c>
      <c r="E60" s="69">
        <f t="shared" si="5"/>
        <v>3000</v>
      </c>
      <c r="F60" s="70">
        <f t="shared" si="6"/>
        <v>1</v>
      </c>
      <c r="G60" s="76">
        <f t="shared" si="9"/>
        <v>358.7909386872193</v>
      </c>
      <c r="H60" s="77">
        <f t="shared" si="3"/>
        <v>3425.7568938945187</v>
      </c>
      <c r="I60" s="78">
        <f t="shared" si="4"/>
        <v>1.1419189646315062</v>
      </c>
      <c r="O60" s="69">
        <v>1</v>
      </c>
    </row>
    <row r="61" spans="1:15">
      <c r="A61" s="68">
        <v>47</v>
      </c>
      <c r="B61" s="69">
        <v>1</v>
      </c>
      <c r="C61" s="74">
        <f t="shared" si="7"/>
        <v>3</v>
      </c>
      <c r="D61" s="75">
        <f t="shared" si="8"/>
        <v>15</v>
      </c>
      <c r="E61" s="69">
        <f t="shared" si="5"/>
        <v>3000</v>
      </c>
      <c r="F61" s="70">
        <f t="shared" si="6"/>
        <v>1</v>
      </c>
      <c r="G61" s="76">
        <f t="shared" si="9"/>
        <v>353.77944332003858</v>
      </c>
      <c r="H61" s="77">
        <f t="shared" si="3"/>
        <v>3377.9068426483632</v>
      </c>
      <c r="I61" s="78">
        <f t="shared" si="4"/>
        <v>1.1259689475494543</v>
      </c>
      <c r="O61" s="69">
        <v>1</v>
      </c>
    </row>
    <row r="62" spans="1:15">
      <c r="A62" s="68">
        <v>48</v>
      </c>
      <c r="B62" s="69">
        <v>1</v>
      </c>
      <c r="C62" s="74">
        <f t="shared" si="7"/>
        <v>3</v>
      </c>
      <c r="D62" s="75">
        <f t="shared" si="8"/>
        <v>15</v>
      </c>
      <c r="E62" s="69">
        <f t="shared" si="5"/>
        <v>3000</v>
      </c>
      <c r="F62" s="70">
        <f t="shared" si="6"/>
        <v>1</v>
      </c>
      <c r="G62" s="76">
        <f t="shared" si="9"/>
        <v>349.33118090005917</v>
      </c>
      <c r="H62" s="77">
        <f t="shared" si="3"/>
        <v>3335.4345725658104</v>
      </c>
      <c r="I62" s="78">
        <f t="shared" si="4"/>
        <v>1.1118115241886035</v>
      </c>
      <c r="O62" s="69">
        <v>1</v>
      </c>
    </row>
    <row r="63" spans="1:15">
      <c r="A63" s="68">
        <v>49</v>
      </c>
      <c r="B63" s="69">
        <v>1</v>
      </c>
      <c r="C63" s="74">
        <f t="shared" si="7"/>
        <v>3</v>
      </c>
      <c r="D63" s="75">
        <f t="shared" si="8"/>
        <v>15</v>
      </c>
      <c r="E63" s="69">
        <f t="shared" si="5"/>
        <v>3000</v>
      </c>
      <c r="F63" s="70">
        <f t="shared" si="6"/>
        <v>1</v>
      </c>
      <c r="G63" s="76">
        <f t="shared" si="9"/>
        <v>345.38285068976256</v>
      </c>
      <c r="H63" s="77">
        <f t="shared" si="3"/>
        <v>3297.7356844980513</v>
      </c>
      <c r="I63" s="78">
        <f t="shared" si="4"/>
        <v>1.0992452281660172</v>
      </c>
      <c r="O63" s="69">
        <v>1</v>
      </c>
    </row>
    <row r="64" spans="1:15">
      <c r="A64" s="68">
        <v>50</v>
      </c>
      <c r="B64" s="69">
        <v>1</v>
      </c>
      <c r="C64" s="74">
        <f t="shared" si="7"/>
        <v>3</v>
      </c>
      <c r="D64" s="75">
        <f t="shared" si="8"/>
        <v>15</v>
      </c>
      <c r="E64" s="69">
        <f t="shared" si="5"/>
        <v>3000</v>
      </c>
      <c r="F64" s="70">
        <f t="shared" si="6"/>
        <v>1</v>
      </c>
      <c r="G64" s="76">
        <f t="shared" si="9"/>
        <v>341.87826620762371</v>
      </c>
      <c r="H64" s="77">
        <f t="shared" si="3"/>
        <v>3264.2737066291252</v>
      </c>
      <c r="I64" s="78">
        <f t="shared" si="4"/>
        <v>1.0880912355430417</v>
      </c>
      <c r="O64" s="69">
        <v>1</v>
      </c>
    </row>
    <row r="65" spans="1:15">
      <c r="A65" s="68">
        <v>51</v>
      </c>
      <c r="B65" s="69">
        <v>1</v>
      </c>
      <c r="C65" s="74">
        <f t="shared" si="7"/>
        <v>3</v>
      </c>
      <c r="D65" s="75">
        <f t="shared" si="8"/>
        <v>15</v>
      </c>
      <c r="E65" s="69">
        <f t="shared" si="5"/>
        <v>3000</v>
      </c>
      <c r="F65" s="70">
        <f t="shared" si="6"/>
        <v>1</v>
      </c>
      <c r="G65" s="76">
        <f t="shared" si="9"/>
        <v>338.76755566968075</v>
      </c>
      <c r="H65" s="77">
        <f t="shared" si="3"/>
        <v>3234.5724602452015</v>
      </c>
      <c r="I65" s="78">
        <f t="shared" si="4"/>
        <v>1.0781908200817338</v>
      </c>
      <c r="O65" s="69">
        <v>1</v>
      </c>
    </row>
    <row r="66" spans="1:15">
      <c r="A66" s="68">
        <v>52</v>
      </c>
      <c r="B66" s="69">
        <v>1</v>
      </c>
      <c r="C66" s="74">
        <f t="shared" si="7"/>
        <v>3</v>
      </c>
      <c r="D66" s="75">
        <f t="shared" si="8"/>
        <v>15</v>
      </c>
      <c r="E66" s="69">
        <f t="shared" si="5"/>
        <v>3000</v>
      </c>
      <c r="F66" s="70">
        <f t="shared" si="6"/>
        <v>1</v>
      </c>
      <c r="G66" s="76">
        <f t="shared" si="9"/>
        <v>336.00645229203758</v>
      </c>
      <c r="H66" s="77">
        <f t="shared" si="3"/>
        <v>3208.2092835013136</v>
      </c>
      <c r="I66" s="78">
        <f t="shared" si="4"/>
        <v>1.0694030945004378</v>
      </c>
      <c r="O66" s="69">
        <v>1</v>
      </c>
    </row>
    <row r="67" spans="1:15">
      <c r="A67" s="68">
        <v>53</v>
      </c>
      <c r="B67" s="69">
        <v>1</v>
      </c>
      <c r="C67" s="74">
        <f t="shared" si="7"/>
        <v>3</v>
      </c>
      <c r="D67" s="75">
        <f t="shared" si="8"/>
        <v>15</v>
      </c>
      <c r="E67" s="69">
        <f t="shared" si="5"/>
        <v>3000</v>
      </c>
      <c r="F67" s="70">
        <f t="shared" si="6"/>
        <v>1</v>
      </c>
      <c r="G67" s="76">
        <f t="shared" si="9"/>
        <v>333.55566435499156</v>
      </c>
      <c r="H67" s="77">
        <f t="shared" si="3"/>
        <v>3184.809016756762</v>
      </c>
      <c r="I67" s="78">
        <f t="shared" si="4"/>
        <v>1.0616030055855874</v>
      </c>
      <c r="O67" s="69">
        <v>1</v>
      </c>
    </row>
    <row r="68" spans="1:15">
      <c r="A68" s="68">
        <v>54</v>
      </c>
      <c r="B68" s="69">
        <v>1</v>
      </c>
      <c r="C68" s="74">
        <f t="shared" si="7"/>
        <v>3</v>
      </c>
      <c r="D68" s="75">
        <f t="shared" si="8"/>
        <v>15</v>
      </c>
      <c r="E68" s="69">
        <f t="shared" si="5"/>
        <v>3000</v>
      </c>
      <c r="F68" s="70">
        <f t="shared" si="6"/>
        <v>1</v>
      </c>
      <c r="G68" s="76">
        <f t="shared" si="9"/>
        <v>331.38031606452046</v>
      </c>
      <c r="H68" s="77">
        <f t="shared" si="3"/>
        <v>3164.0386638878467</v>
      </c>
      <c r="I68" s="78">
        <f t="shared" si="4"/>
        <v>1.0546795546292822</v>
      </c>
      <c r="O68" s="69">
        <v>1</v>
      </c>
    </row>
    <row r="69" spans="1:15">
      <c r="A69" s="68">
        <v>55</v>
      </c>
      <c r="B69" s="69">
        <v>1</v>
      </c>
      <c r="C69" s="74">
        <f t="shared" si="7"/>
        <v>3</v>
      </c>
      <c r="D69" s="75">
        <f t="shared" si="8"/>
        <v>15</v>
      </c>
      <c r="E69" s="69">
        <f t="shared" si="5"/>
        <v>3000</v>
      </c>
      <c r="F69" s="70">
        <f t="shared" si="6"/>
        <v>1</v>
      </c>
      <c r="G69" s="76">
        <f t="shared" si="9"/>
        <v>329.44945125434049</v>
      </c>
      <c r="H69" s="77">
        <f t="shared" si="3"/>
        <v>3145.6026536060517</v>
      </c>
      <c r="I69" s="78">
        <f t="shared" si="4"/>
        <v>1.0485342178686838</v>
      </c>
      <c r="O69" s="69">
        <v>1</v>
      </c>
    </row>
    <row r="70" spans="1:15">
      <c r="A70" s="68">
        <v>56</v>
      </c>
      <c r="B70" s="69">
        <v>1</v>
      </c>
      <c r="C70" s="74">
        <f t="shared" si="7"/>
        <v>3</v>
      </c>
      <c r="D70" s="75">
        <f t="shared" si="8"/>
        <v>15</v>
      </c>
      <c r="E70" s="69">
        <f t="shared" si="5"/>
        <v>3000</v>
      </c>
      <c r="F70" s="70">
        <f t="shared" si="6"/>
        <v>1</v>
      </c>
      <c r="G70" s="76">
        <f t="shared" si="9"/>
        <v>327.73559286599755</v>
      </c>
      <c r="H70" s="77">
        <f t="shared" si="3"/>
        <v>3129.2386333481627</v>
      </c>
      <c r="I70" s="78">
        <f t="shared" si="4"/>
        <v>1.0430795444493877</v>
      </c>
      <c r="O70" s="69">
        <v>1</v>
      </c>
    </row>
    <row r="71" spans="1:15">
      <c r="A71" s="68">
        <v>57</v>
      </c>
      <c r="B71" s="69">
        <v>1</v>
      </c>
      <c r="C71" s="74">
        <f t="shared" si="7"/>
        <v>3</v>
      </c>
      <c r="D71" s="75">
        <f t="shared" si="8"/>
        <v>15</v>
      </c>
      <c r="E71" s="69">
        <f t="shared" si="5"/>
        <v>3000</v>
      </c>
      <c r="F71" s="70">
        <f t="shared" si="6"/>
        <v>1</v>
      </c>
      <c r="G71" s="76">
        <f t="shared" si="9"/>
        <v>326.21435193819821</v>
      </c>
      <c r="H71" s="77">
        <f t="shared" si="3"/>
        <v>3114.7137358834966</v>
      </c>
      <c r="I71" s="78">
        <f t="shared" si="4"/>
        <v>1.0382379119611655</v>
      </c>
      <c r="O71" s="69">
        <v>1</v>
      </c>
    </row>
    <row r="72" spans="1:15">
      <c r="A72" s="68">
        <v>58</v>
      </c>
      <c r="B72" s="69">
        <v>1</v>
      </c>
      <c r="C72" s="74">
        <f t="shared" si="7"/>
        <v>3</v>
      </c>
      <c r="D72" s="75">
        <f t="shared" si="8"/>
        <v>15</v>
      </c>
      <c r="E72" s="69">
        <f t="shared" si="5"/>
        <v>3000</v>
      </c>
      <c r="F72" s="70">
        <f t="shared" si="6"/>
        <v>1</v>
      </c>
      <c r="G72" s="76">
        <f t="shared" si="9"/>
        <v>324.86408054112587</v>
      </c>
      <c r="H72" s="77">
        <f t="shared" si="3"/>
        <v>3101.8212655104317</v>
      </c>
      <c r="I72" s="78">
        <f t="shared" si="4"/>
        <v>1.0339404218368105</v>
      </c>
      <c r="O72" s="69">
        <v>1</v>
      </c>
    </row>
    <row r="73" spans="1:15">
      <c r="A73" s="68">
        <v>59</v>
      </c>
      <c r="B73" s="69">
        <v>1</v>
      </c>
      <c r="C73" s="74">
        <f t="shared" si="7"/>
        <v>3</v>
      </c>
      <c r="D73" s="75">
        <f t="shared" si="8"/>
        <v>15</v>
      </c>
      <c r="E73" s="69">
        <f t="shared" si="5"/>
        <v>3000</v>
      </c>
      <c r="F73" s="70">
        <f t="shared" si="6"/>
        <v>1</v>
      </c>
      <c r="G73" s="76">
        <f t="shared" si="9"/>
        <v>323.66556371684533</v>
      </c>
      <c r="H73" s="77">
        <f t="shared" si="3"/>
        <v>3090.3777566853469</v>
      </c>
      <c r="I73" s="78">
        <f t="shared" si="4"/>
        <v>1.0301259188951157</v>
      </c>
      <c r="O73" s="69">
        <v>1</v>
      </c>
    </row>
    <row r="74" spans="1:15">
      <c r="A74" s="68">
        <v>60</v>
      </c>
      <c r="B74" s="69">
        <v>1</v>
      </c>
      <c r="C74" s="74">
        <f t="shared" si="7"/>
        <v>3</v>
      </c>
      <c r="D74" s="75">
        <f t="shared" si="8"/>
        <v>15</v>
      </c>
      <c r="E74" s="69">
        <f t="shared" si="5"/>
        <v>3000</v>
      </c>
      <c r="F74" s="70">
        <f t="shared" si="6"/>
        <v>1</v>
      </c>
      <c r="G74" s="76">
        <f t="shared" si="9"/>
        <v>322.6017460419705</v>
      </c>
      <c r="H74" s="77">
        <f t="shared" si="3"/>
        <v>3080.220363226962</v>
      </c>
      <c r="I74" s="78">
        <f t="shared" si="4"/>
        <v>1.0267401210756539</v>
      </c>
      <c r="O74" s="69">
        <v>1</v>
      </c>
    </row>
    <row r="75" spans="1:15">
      <c r="A75" s="68">
        <v>61</v>
      </c>
      <c r="B75" s="69">
        <v>1</v>
      </c>
      <c r="C75" s="74">
        <f t="shared" si="7"/>
        <v>3</v>
      </c>
      <c r="D75" s="75">
        <f t="shared" si="8"/>
        <v>15</v>
      </c>
      <c r="E75" s="69">
        <f t="shared" si="5"/>
        <v>3000</v>
      </c>
      <c r="F75" s="70">
        <f t="shared" si="6"/>
        <v>1</v>
      </c>
      <c r="G75" s="76">
        <f t="shared" si="9"/>
        <v>321.657488921462</v>
      </c>
      <c r="H75" s="77">
        <f t="shared" si="3"/>
        <v>3071.204540943304</v>
      </c>
      <c r="I75" s="78">
        <f t="shared" si="4"/>
        <v>1.0237348469811014</v>
      </c>
      <c r="O75" s="69">
        <v>1</v>
      </c>
    </row>
    <row r="76" spans="1:15">
      <c r="A76" s="68">
        <v>62</v>
      </c>
      <c r="B76" s="69">
        <v>1</v>
      </c>
      <c r="C76" s="74">
        <f t="shared" si="7"/>
        <v>3</v>
      </c>
      <c r="D76" s="75">
        <f t="shared" si="8"/>
        <v>15</v>
      </c>
      <c r="E76" s="69">
        <f t="shared" si="5"/>
        <v>3000</v>
      </c>
      <c r="F76" s="70">
        <f t="shared" si="6"/>
        <v>1</v>
      </c>
      <c r="G76" s="76">
        <f t="shared" si="9"/>
        <v>320.81935515973839</v>
      </c>
      <c r="H76" s="77">
        <f t="shared" si="3"/>
        <v>3063.2019907040585</v>
      </c>
      <c r="I76" s="78">
        <f t="shared" si="4"/>
        <v>1.0210673302346862</v>
      </c>
      <c r="O76" s="69">
        <v>1</v>
      </c>
    </row>
    <row r="77" spans="1:15">
      <c r="A77" s="68">
        <v>63</v>
      </c>
      <c r="B77" s="69">
        <v>1</v>
      </c>
      <c r="C77" s="74">
        <f t="shared" si="7"/>
        <v>3</v>
      </c>
      <c r="D77" s="75">
        <f t="shared" si="8"/>
        <v>15</v>
      </c>
      <c r="E77" s="69">
        <f t="shared" si="5"/>
        <v>3000</v>
      </c>
      <c r="F77" s="70">
        <f t="shared" si="6"/>
        <v>1</v>
      </c>
      <c r="G77" s="76">
        <f t="shared" si="9"/>
        <v>320.07541774345202</v>
      </c>
      <c r="H77" s="77">
        <f t="shared" si="3"/>
        <v>3056.0988326873207</v>
      </c>
      <c r="I77" s="78">
        <f t="shared" si="4"/>
        <v>1.0186996108957735</v>
      </c>
      <c r="O77" s="69">
        <v>1</v>
      </c>
    </row>
    <row r="78" spans="1:15">
      <c r="A78" s="68">
        <v>64</v>
      </c>
      <c r="B78" s="69">
        <v>1</v>
      </c>
      <c r="C78" s="74">
        <f t="shared" ref="C78:C109" si="10">B78*$D$2</f>
        <v>3</v>
      </c>
      <c r="D78" s="75">
        <f t="shared" ref="D78:D109" si="11">$D$7-C78*$I$4</f>
        <v>15</v>
      </c>
      <c r="E78" s="69">
        <f t="shared" si="5"/>
        <v>3000</v>
      </c>
      <c r="F78" s="70">
        <f t="shared" si="6"/>
        <v>1</v>
      </c>
      <c r="G78" s="76">
        <f t="shared" ref="G78:G113" si="12">($S$6*$D$7-$S$7*B78*$I$2+$S$8*G77)</f>
        <v>319.41509011482549</v>
      </c>
      <c r="H78" s="77">
        <f t="shared" ref="H78:H113" si="13">G78*60/(2*3.142)</f>
        <v>3049.7939858194668</v>
      </c>
      <c r="I78" s="78">
        <f t="shared" ref="I78:I113" si="14">H78/$D$1</f>
        <v>1.0165979952731556</v>
      </c>
      <c r="O78" s="69">
        <v>1</v>
      </c>
    </row>
    <row r="79" spans="1:15">
      <c r="A79" s="68">
        <v>65</v>
      </c>
      <c r="B79" s="69">
        <v>1</v>
      </c>
      <c r="C79" s="74">
        <f t="shared" si="10"/>
        <v>3</v>
      </c>
      <c r="D79" s="75">
        <f t="shared" si="11"/>
        <v>15</v>
      </c>
      <c r="E79" s="69">
        <f t="shared" ref="E79:E113" si="15">$D$1*(D79/$I$3)</f>
        <v>3000</v>
      </c>
      <c r="F79" s="70">
        <f t="shared" ref="F79:F113" si="16">E79/$D$1</f>
        <v>1</v>
      </c>
      <c r="G79" s="76">
        <f t="shared" si="12"/>
        <v>318.82897552026168</v>
      </c>
      <c r="H79" s="77">
        <f t="shared" si="13"/>
        <v>3044.1977293468653</v>
      </c>
      <c r="I79" s="78">
        <f t="shared" si="14"/>
        <v>1.0147325764489552</v>
      </c>
      <c r="O79" s="69">
        <v>1</v>
      </c>
    </row>
    <row r="80" spans="1:15">
      <c r="A80" s="68">
        <v>66</v>
      </c>
      <c r="B80" s="69">
        <v>1</v>
      </c>
      <c r="C80" s="74">
        <f t="shared" si="10"/>
        <v>3</v>
      </c>
      <c r="D80" s="75">
        <f t="shared" si="11"/>
        <v>15</v>
      </c>
      <c r="E80" s="69">
        <f t="shared" si="15"/>
        <v>3000</v>
      </c>
      <c r="F80" s="70">
        <f t="shared" si="16"/>
        <v>1</v>
      </c>
      <c r="G80" s="76">
        <f t="shared" si="12"/>
        <v>318.30873329039287</v>
      </c>
      <c r="H80" s="77">
        <f t="shared" si="13"/>
        <v>3039.2304260699511</v>
      </c>
      <c r="I80" s="78">
        <f t="shared" si="14"/>
        <v>1.0130768086899837</v>
      </c>
      <c r="O80" s="69">
        <v>1</v>
      </c>
    </row>
    <row r="81" spans="1:15">
      <c r="A81" s="68">
        <v>67</v>
      </c>
      <c r="B81" s="69">
        <v>1</v>
      </c>
      <c r="C81" s="74">
        <f t="shared" si="10"/>
        <v>3</v>
      </c>
      <c r="D81" s="75">
        <f t="shared" si="11"/>
        <v>15</v>
      </c>
      <c r="E81" s="69">
        <f t="shared" si="15"/>
        <v>3000</v>
      </c>
      <c r="F81" s="70">
        <f t="shared" si="16"/>
        <v>1</v>
      </c>
      <c r="G81" s="76">
        <f t="shared" si="12"/>
        <v>317.84696014867416</v>
      </c>
      <c r="H81" s="77">
        <f t="shared" si="13"/>
        <v>3034.8213890707275</v>
      </c>
      <c r="I81" s="78">
        <f t="shared" si="14"/>
        <v>1.0116071296902425</v>
      </c>
      <c r="O81" s="69">
        <v>1</v>
      </c>
    </row>
    <row r="82" spans="1:15">
      <c r="A82" s="68">
        <v>68</v>
      </c>
      <c r="B82" s="69">
        <v>1</v>
      </c>
      <c r="C82" s="74">
        <f t="shared" si="10"/>
        <v>3</v>
      </c>
      <c r="D82" s="75">
        <f t="shared" si="11"/>
        <v>15</v>
      </c>
      <c r="E82" s="69">
        <f t="shared" si="15"/>
        <v>3000</v>
      </c>
      <c r="F82" s="70">
        <f t="shared" si="16"/>
        <v>1</v>
      </c>
      <c r="G82" s="76">
        <f t="shared" si="12"/>
        <v>317.43708485949094</v>
      </c>
      <c r="H82" s="77">
        <f t="shared" si="13"/>
        <v>3030.9078758067244</v>
      </c>
      <c r="I82" s="78">
        <f t="shared" si="14"/>
        <v>1.0103026252689082</v>
      </c>
      <c r="O82" s="69">
        <v>1</v>
      </c>
    </row>
    <row r="83" spans="1:15">
      <c r="A83" s="68">
        <v>69</v>
      </c>
      <c r="B83" s="69">
        <v>1</v>
      </c>
      <c r="C83" s="74">
        <f t="shared" si="10"/>
        <v>3</v>
      </c>
      <c r="D83" s="75">
        <f t="shared" si="11"/>
        <v>15</v>
      </c>
      <c r="E83" s="69">
        <f t="shared" si="15"/>
        <v>3000</v>
      </c>
      <c r="F83" s="70">
        <f t="shared" si="16"/>
        <v>1</v>
      </c>
      <c r="G83" s="76">
        <f t="shared" si="12"/>
        <v>317.07327471657595</v>
      </c>
      <c r="H83" s="77">
        <f t="shared" si="13"/>
        <v>3027.4341952569316</v>
      </c>
      <c r="I83" s="78">
        <f t="shared" si="14"/>
        <v>1.0091447317523106</v>
      </c>
      <c r="O83" s="69">
        <v>1</v>
      </c>
    </row>
    <row r="84" spans="1:15">
      <c r="A84" s="68">
        <v>70</v>
      </c>
      <c r="B84" s="69">
        <v>1</v>
      </c>
      <c r="C84" s="74">
        <f t="shared" si="10"/>
        <v>3</v>
      </c>
      <c r="D84" s="75">
        <f t="shared" si="11"/>
        <v>15</v>
      </c>
      <c r="E84" s="69">
        <f t="shared" si="15"/>
        <v>3000</v>
      </c>
      <c r="F84" s="70">
        <f t="shared" si="16"/>
        <v>1</v>
      </c>
      <c r="G84" s="76">
        <f t="shared" si="12"/>
        <v>316.75035254102454</v>
      </c>
      <c r="H84" s="77">
        <f t="shared" si="13"/>
        <v>3024.3509154139833</v>
      </c>
      <c r="I84" s="78">
        <f t="shared" si="14"/>
        <v>1.0081169718046612</v>
      </c>
      <c r="O84" s="69">
        <v>1</v>
      </c>
    </row>
    <row r="85" spans="1:15">
      <c r="A85" s="68">
        <v>71</v>
      </c>
      <c r="B85" s="69">
        <v>1</v>
      </c>
      <c r="C85" s="74">
        <f t="shared" si="10"/>
        <v>3</v>
      </c>
      <c r="D85" s="75">
        <f t="shared" si="11"/>
        <v>15</v>
      </c>
      <c r="E85" s="69">
        <f t="shared" si="15"/>
        <v>3000</v>
      </c>
      <c r="F85" s="70">
        <f t="shared" si="16"/>
        <v>1</v>
      </c>
      <c r="G85" s="76">
        <f t="shared" si="12"/>
        <v>316.46372300775374</v>
      </c>
      <c r="H85" s="77">
        <f t="shared" si="13"/>
        <v>3021.6141598448803</v>
      </c>
      <c r="I85" s="78">
        <f t="shared" si="14"/>
        <v>1.0072047199482934</v>
      </c>
      <c r="O85" s="69">
        <v>1</v>
      </c>
    </row>
    <row r="86" spans="1:15">
      <c r="A86" s="68">
        <v>72</v>
      </c>
      <c r="B86" s="69">
        <v>1</v>
      </c>
      <c r="C86" s="74">
        <f t="shared" si="10"/>
        <v>3</v>
      </c>
      <c r="D86" s="75">
        <f t="shared" si="11"/>
        <v>15</v>
      </c>
      <c r="E86" s="69">
        <f t="shared" si="15"/>
        <v>3000</v>
      </c>
      <c r="F86" s="70">
        <f t="shared" si="16"/>
        <v>1</v>
      </c>
      <c r="G86" s="76">
        <f t="shared" si="12"/>
        <v>316.20930725199867</v>
      </c>
      <c r="H86" s="77">
        <f t="shared" si="13"/>
        <v>3019.1849833099814</v>
      </c>
      <c r="I86" s="78">
        <f t="shared" si="14"/>
        <v>1.0063949944366604</v>
      </c>
      <c r="O86" s="69">
        <v>1</v>
      </c>
    </row>
    <row r="87" spans="1:15">
      <c r="A87" s="68">
        <v>73</v>
      </c>
      <c r="B87" s="69">
        <v>1</v>
      </c>
      <c r="C87" s="74">
        <f t="shared" si="10"/>
        <v>3</v>
      </c>
      <c r="D87" s="75">
        <f t="shared" si="11"/>
        <v>15</v>
      </c>
      <c r="E87" s="69">
        <f t="shared" si="15"/>
        <v>3000</v>
      </c>
      <c r="F87" s="70">
        <f t="shared" si="16"/>
        <v>1</v>
      </c>
      <c r="G87" s="76">
        <f t="shared" si="12"/>
        <v>315.98348482526603</v>
      </c>
      <c r="H87" s="77">
        <f t="shared" si="13"/>
        <v>3017.0288175550545</v>
      </c>
      <c r="I87" s="78">
        <f t="shared" si="14"/>
        <v>1.0056762725183515</v>
      </c>
      <c r="O87" s="69">
        <v>1</v>
      </c>
    </row>
    <row r="88" spans="1:15">
      <c r="A88" s="68">
        <v>74</v>
      </c>
      <c r="B88" s="69">
        <v>1</v>
      </c>
      <c r="C88" s="74">
        <f t="shared" si="10"/>
        <v>3</v>
      </c>
      <c r="D88" s="75">
        <f t="shared" si="11"/>
        <v>15</v>
      </c>
      <c r="E88" s="69">
        <f t="shared" si="15"/>
        <v>3000</v>
      </c>
      <c r="F88" s="70">
        <f t="shared" si="16"/>
        <v>1</v>
      </c>
      <c r="G88" s="76">
        <f t="shared" si="12"/>
        <v>315.78304217475466</v>
      </c>
      <c r="H88" s="77">
        <f t="shared" si="13"/>
        <v>3015.1149793897644</v>
      </c>
      <c r="I88" s="78">
        <f t="shared" si="14"/>
        <v>1.0050383264632547</v>
      </c>
      <c r="O88" s="69">
        <v>1</v>
      </c>
    </row>
    <row r="89" spans="1:15">
      <c r="A89" s="68">
        <v>75</v>
      </c>
      <c r="B89" s="69">
        <v>1</v>
      </c>
      <c r="C89" s="74">
        <f t="shared" si="10"/>
        <v>3</v>
      </c>
      <c r="D89" s="75">
        <f t="shared" si="11"/>
        <v>15</v>
      </c>
      <c r="E89" s="69">
        <f t="shared" si="15"/>
        <v>3000</v>
      </c>
      <c r="F89" s="70">
        <f t="shared" si="16"/>
        <v>1</v>
      </c>
      <c r="G89" s="76">
        <f t="shared" si="12"/>
        <v>315.60512691308043</v>
      </c>
      <c r="H89" s="77">
        <f t="shared" si="13"/>
        <v>3013.4162340523276</v>
      </c>
      <c r="I89" s="78">
        <f t="shared" si="14"/>
        <v>1.0044720780174425</v>
      </c>
      <c r="O89" s="69">
        <v>1</v>
      </c>
    </row>
    <row r="90" spans="1:15">
      <c r="A90" s="68">
        <v>76</v>
      </c>
      <c r="B90" s="69">
        <v>1</v>
      </c>
      <c r="C90" s="74">
        <f t="shared" si="10"/>
        <v>3</v>
      </c>
      <c r="D90" s="75">
        <f t="shared" si="11"/>
        <v>15</v>
      </c>
      <c r="E90" s="69">
        <f t="shared" si="15"/>
        <v>3000</v>
      </c>
      <c r="F90" s="70">
        <f t="shared" si="16"/>
        <v>1</v>
      </c>
      <c r="G90" s="76">
        <f t="shared" si="12"/>
        <v>315.44720722754528</v>
      </c>
      <c r="H90" s="77">
        <f t="shared" si="13"/>
        <v>3011.9084076468357</v>
      </c>
      <c r="I90" s="78">
        <f t="shared" si="14"/>
        <v>1.0039694692156118</v>
      </c>
      <c r="O90" s="69">
        <v>1</v>
      </c>
    </row>
    <row r="91" spans="1:15">
      <c r="A91" s="68">
        <v>77</v>
      </c>
      <c r="B91" s="69">
        <v>1</v>
      </c>
      <c r="C91" s="74">
        <f t="shared" si="10"/>
        <v>3</v>
      </c>
      <c r="D91" s="75">
        <f t="shared" si="11"/>
        <v>15</v>
      </c>
      <c r="E91" s="69">
        <f t="shared" si="15"/>
        <v>3000</v>
      </c>
      <c r="F91" s="70">
        <f t="shared" si="16"/>
        <v>1</v>
      </c>
      <c r="G91" s="76">
        <f t="shared" si="12"/>
        <v>315.3070358513246</v>
      </c>
      <c r="H91" s="77">
        <f t="shared" si="13"/>
        <v>3010.5700431380451</v>
      </c>
      <c r="I91" s="78">
        <f t="shared" si="14"/>
        <v>1.0035233477126817</v>
      </c>
      <c r="O91" s="69">
        <v>1</v>
      </c>
    </row>
    <row r="92" spans="1:15">
      <c r="A92" s="68">
        <v>78</v>
      </c>
      <c r="B92" s="69">
        <v>1</v>
      </c>
      <c r="C92" s="74">
        <f t="shared" si="10"/>
        <v>3</v>
      </c>
      <c r="D92" s="75">
        <f t="shared" si="11"/>
        <v>15</v>
      </c>
      <c r="E92" s="69">
        <f t="shared" si="15"/>
        <v>3000</v>
      </c>
      <c r="F92" s="70">
        <f t="shared" si="16"/>
        <v>1</v>
      </c>
      <c r="G92" s="76">
        <f t="shared" si="12"/>
        <v>315.18261808386899</v>
      </c>
      <c r="H92" s="77">
        <f t="shared" si="13"/>
        <v>3009.3820950082973</v>
      </c>
      <c r="I92" s="78">
        <f t="shared" si="14"/>
        <v>1.0031273650027657</v>
      </c>
      <c r="O92" s="69">
        <v>1</v>
      </c>
    </row>
    <row r="93" spans="1:15">
      <c r="A93" s="68">
        <v>79</v>
      </c>
      <c r="B93" s="69">
        <v>1</v>
      </c>
      <c r="C93" s="74">
        <f t="shared" si="10"/>
        <v>3</v>
      </c>
      <c r="D93" s="75">
        <f t="shared" si="11"/>
        <v>15</v>
      </c>
      <c r="E93" s="69">
        <f t="shared" si="15"/>
        <v>3000</v>
      </c>
      <c r="F93" s="70">
        <f t="shared" si="16"/>
        <v>1</v>
      </c>
      <c r="G93" s="76">
        <f t="shared" si="12"/>
        <v>315.07218340543443</v>
      </c>
      <c r="H93" s="77">
        <f t="shared" si="13"/>
        <v>3008.3276582313915</v>
      </c>
      <c r="I93" s="78">
        <f t="shared" si="14"/>
        <v>1.0027758860771305</v>
      </c>
      <c r="O93" s="69">
        <v>1</v>
      </c>
    </row>
    <row r="94" spans="1:15">
      <c r="A94" s="68">
        <v>80</v>
      </c>
      <c r="B94" s="69">
        <v>0.8</v>
      </c>
      <c r="C94" s="74">
        <f t="shared" si="10"/>
        <v>2.4000000000000004</v>
      </c>
      <c r="D94" s="75">
        <f t="shared" si="11"/>
        <v>16.799999999999997</v>
      </c>
      <c r="E94" s="69">
        <f t="shared" si="15"/>
        <v>3359.9999999999995</v>
      </c>
      <c r="F94" s="70">
        <f t="shared" si="16"/>
        <v>1.1199999999999999</v>
      </c>
      <c r="G94" s="76">
        <f t="shared" si="12"/>
        <v>319.21164500150576</v>
      </c>
      <c r="H94" s="77">
        <f t="shared" si="13"/>
        <v>3047.8514799634545</v>
      </c>
      <c r="I94" s="78">
        <f t="shared" si="14"/>
        <v>1.0159504933211514</v>
      </c>
      <c r="O94" s="69">
        <v>0.8</v>
      </c>
    </row>
    <row r="95" spans="1:15">
      <c r="A95" s="68">
        <v>81</v>
      </c>
      <c r="B95" s="69">
        <v>0.8</v>
      </c>
      <c r="C95" s="74">
        <f t="shared" si="10"/>
        <v>2.4000000000000004</v>
      </c>
      <c r="D95" s="75">
        <f t="shared" si="11"/>
        <v>16.799999999999997</v>
      </c>
      <c r="E95" s="69">
        <f t="shared" si="15"/>
        <v>3359.9999999999995</v>
      </c>
      <c r="F95" s="70">
        <f t="shared" si="16"/>
        <v>1.1199999999999999</v>
      </c>
      <c r="G95" s="76">
        <f t="shared" si="12"/>
        <v>322.88587995687215</v>
      </c>
      <c r="H95" s="77">
        <f t="shared" si="13"/>
        <v>3082.9332904857301</v>
      </c>
      <c r="I95" s="78">
        <f t="shared" si="14"/>
        <v>1.0276444301619101</v>
      </c>
      <c r="O95" s="69">
        <v>0.8</v>
      </c>
    </row>
    <row r="96" spans="1:15">
      <c r="A96" s="68">
        <v>82</v>
      </c>
      <c r="B96" s="69">
        <v>0.8</v>
      </c>
      <c r="C96" s="74">
        <f t="shared" si="10"/>
        <v>2.4000000000000004</v>
      </c>
      <c r="D96" s="75">
        <f t="shared" si="11"/>
        <v>16.799999999999997</v>
      </c>
      <c r="E96" s="69">
        <f t="shared" si="15"/>
        <v>3359.9999999999995</v>
      </c>
      <c r="F96" s="70">
        <f t="shared" si="16"/>
        <v>1.1199999999999999</v>
      </c>
      <c r="G96" s="76">
        <f t="shared" si="12"/>
        <v>326.14717425660643</v>
      </c>
      <c r="H96" s="77">
        <f t="shared" si="13"/>
        <v>3114.0723194456377</v>
      </c>
      <c r="I96" s="78">
        <f t="shared" si="14"/>
        <v>1.0380241064818791</v>
      </c>
      <c r="O96" s="69">
        <v>0.8</v>
      </c>
    </row>
    <row r="97" spans="1:15">
      <c r="A97" s="68">
        <v>83</v>
      </c>
      <c r="B97" s="69">
        <v>0.8</v>
      </c>
      <c r="C97" s="74">
        <f t="shared" si="10"/>
        <v>2.4000000000000004</v>
      </c>
      <c r="D97" s="75">
        <f t="shared" si="11"/>
        <v>16.799999999999997</v>
      </c>
      <c r="E97" s="69">
        <f t="shared" si="15"/>
        <v>3359.9999999999995</v>
      </c>
      <c r="F97" s="70">
        <f t="shared" si="16"/>
        <v>1.1199999999999999</v>
      </c>
      <c r="G97" s="76">
        <f t="shared" si="12"/>
        <v>329.0419375579965</v>
      </c>
      <c r="H97" s="77">
        <f t="shared" si="13"/>
        <v>3141.7116889687763</v>
      </c>
      <c r="I97" s="78">
        <f t="shared" si="14"/>
        <v>1.0472372296562589</v>
      </c>
      <c r="O97" s="69">
        <v>0.8</v>
      </c>
    </row>
    <row r="98" spans="1:15">
      <c r="A98" s="68">
        <v>84</v>
      </c>
      <c r="B98" s="69">
        <v>0.8</v>
      </c>
      <c r="C98" s="74">
        <f t="shared" si="10"/>
        <v>2.4000000000000004</v>
      </c>
      <c r="D98" s="75">
        <f t="shared" si="11"/>
        <v>16.799999999999997</v>
      </c>
      <c r="E98" s="69">
        <f t="shared" si="15"/>
        <v>3359.9999999999995</v>
      </c>
      <c r="F98" s="70">
        <f t="shared" si="16"/>
        <v>1.1199999999999999</v>
      </c>
      <c r="G98" s="76">
        <f t="shared" si="12"/>
        <v>331.61136362045204</v>
      </c>
      <c r="H98" s="77">
        <f t="shared" si="13"/>
        <v>3166.2447194823558</v>
      </c>
      <c r="I98" s="78">
        <f t="shared" si="14"/>
        <v>1.0554149064941185</v>
      </c>
      <c r="O98" s="69">
        <v>0.8</v>
      </c>
    </row>
    <row r="99" spans="1:15">
      <c r="A99" s="68">
        <v>85</v>
      </c>
      <c r="B99" s="69">
        <v>0.8</v>
      </c>
      <c r="C99" s="74">
        <f t="shared" si="10"/>
        <v>2.4000000000000004</v>
      </c>
      <c r="D99" s="75">
        <f t="shared" si="11"/>
        <v>16.799999999999997</v>
      </c>
      <c r="E99" s="69">
        <f t="shared" si="15"/>
        <v>3359.9999999999995</v>
      </c>
      <c r="F99" s="70">
        <f t="shared" si="16"/>
        <v>1.1199999999999999</v>
      </c>
      <c r="G99" s="76">
        <f t="shared" si="12"/>
        <v>333.89201651088189</v>
      </c>
      <c r="H99" s="77">
        <f t="shared" si="13"/>
        <v>3188.0205268384648</v>
      </c>
      <c r="I99" s="78">
        <f t="shared" si="14"/>
        <v>1.062673508946155</v>
      </c>
      <c r="O99" s="69">
        <v>0.8</v>
      </c>
    </row>
    <row r="100" spans="1:15">
      <c r="A100" s="68">
        <v>86</v>
      </c>
      <c r="B100" s="69">
        <v>0.8</v>
      </c>
      <c r="C100" s="74">
        <f t="shared" si="10"/>
        <v>2.4000000000000004</v>
      </c>
      <c r="D100" s="75">
        <f t="shared" si="11"/>
        <v>16.799999999999997</v>
      </c>
      <c r="E100" s="69">
        <f t="shared" si="15"/>
        <v>3359.9999999999995</v>
      </c>
      <c r="F100" s="70">
        <f t="shared" si="16"/>
        <v>1.1199999999999999</v>
      </c>
      <c r="G100" s="76">
        <f t="shared" si="12"/>
        <v>335.91635092650438</v>
      </c>
      <c r="H100" s="77">
        <f t="shared" si="13"/>
        <v>3207.348990386738</v>
      </c>
      <c r="I100" s="78">
        <f t="shared" si="14"/>
        <v>1.0691163301289126</v>
      </c>
      <c r="O100" s="69">
        <v>0.8</v>
      </c>
    </row>
    <row r="101" spans="1:15">
      <c r="A101" s="68">
        <v>87</v>
      </c>
      <c r="B101" s="69">
        <v>0.8</v>
      </c>
      <c r="C101" s="74">
        <f t="shared" si="10"/>
        <v>2.4000000000000004</v>
      </c>
      <c r="D101" s="75">
        <f t="shared" si="11"/>
        <v>16.799999999999997</v>
      </c>
      <c r="E101" s="69">
        <f t="shared" si="15"/>
        <v>3359.9999999999995</v>
      </c>
      <c r="F101" s="70">
        <f t="shared" si="16"/>
        <v>1.1199999999999999</v>
      </c>
      <c r="G101" s="76">
        <f t="shared" si="12"/>
        <v>337.71317403951275</v>
      </c>
      <c r="H101" s="77">
        <f t="shared" si="13"/>
        <v>3224.5051626942659</v>
      </c>
      <c r="I101" s="78">
        <f t="shared" si="14"/>
        <v>1.074835054231422</v>
      </c>
      <c r="O101" s="69">
        <v>0.8</v>
      </c>
    </row>
    <row r="102" spans="1:15">
      <c r="A102" s="68">
        <v>88</v>
      </c>
      <c r="B102" s="69">
        <v>0.8</v>
      </c>
      <c r="C102" s="74">
        <f t="shared" si="10"/>
        <v>2.4000000000000004</v>
      </c>
      <c r="D102" s="75">
        <f t="shared" si="11"/>
        <v>16.799999999999997</v>
      </c>
      <c r="E102" s="69">
        <f t="shared" si="15"/>
        <v>3359.9999999999995</v>
      </c>
      <c r="F102" s="70">
        <f t="shared" si="16"/>
        <v>1.1199999999999999</v>
      </c>
      <c r="G102" s="76">
        <f t="shared" si="12"/>
        <v>339.30805543584972</v>
      </c>
      <c r="H102" s="77">
        <f t="shared" si="13"/>
        <v>3239.7331836650201</v>
      </c>
      <c r="I102" s="78">
        <f t="shared" si="14"/>
        <v>1.0799110612216734</v>
      </c>
      <c r="O102" s="69">
        <v>0.8</v>
      </c>
    </row>
    <row r="103" spans="1:15">
      <c r="A103" s="68">
        <v>89</v>
      </c>
      <c r="B103" s="69">
        <v>0.8</v>
      </c>
      <c r="C103" s="74">
        <f t="shared" si="10"/>
        <v>2.4000000000000004</v>
      </c>
      <c r="D103" s="75">
        <f t="shared" si="11"/>
        <v>16.799999999999997</v>
      </c>
      <c r="E103" s="69">
        <f t="shared" si="15"/>
        <v>3359.9999999999995</v>
      </c>
      <c r="F103" s="70">
        <f t="shared" si="16"/>
        <v>1.1199999999999999</v>
      </c>
      <c r="G103" s="76">
        <f t="shared" si="12"/>
        <v>340.72369098170105</v>
      </c>
      <c r="H103" s="77">
        <f t="shared" si="13"/>
        <v>3253.2497547584444</v>
      </c>
      <c r="I103" s="78">
        <f t="shared" si="14"/>
        <v>1.0844165849194816</v>
      </c>
      <c r="O103" s="69">
        <v>0.8</v>
      </c>
    </row>
    <row r="104" spans="1:15">
      <c r="A104" s="68">
        <v>90</v>
      </c>
      <c r="B104" s="69">
        <v>0.8</v>
      </c>
      <c r="C104" s="74">
        <f t="shared" si="10"/>
        <v>2.4000000000000004</v>
      </c>
      <c r="D104" s="75">
        <f t="shared" si="11"/>
        <v>16.799999999999997</v>
      </c>
      <c r="E104" s="69">
        <f t="shared" si="15"/>
        <v>3359.9999999999995</v>
      </c>
      <c r="F104" s="70">
        <f t="shared" si="16"/>
        <v>1.1199999999999999</v>
      </c>
      <c r="G104" s="76">
        <f t="shared" si="12"/>
        <v>341.98022579568811</v>
      </c>
      <c r="H104" s="77">
        <f t="shared" si="13"/>
        <v>3265.2472227468629</v>
      </c>
      <c r="I104" s="78">
        <f t="shared" si="14"/>
        <v>1.088415740915621</v>
      </c>
      <c r="O104" s="69">
        <v>0.8</v>
      </c>
    </row>
    <row r="105" spans="1:15">
      <c r="A105" s="68">
        <v>91</v>
      </c>
      <c r="B105" s="69">
        <v>0.8</v>
      </c>
      <c r="C105" s="74">
        <f t="shared" si="10"/>
        <v>2.4000000000000004</v>
      </c>
      <c r="D105" s="75">
        <f t="shared" si="11"/>
        <v>16.799999999999997</v>
      </c>
      <c r="E105" s="69">
        <f t="shared" si="15"/>
        <v>3359.9999999999995</v>
      </c>
      <c r="F105" s="70">
        <f t="shared" si="16"/>
        <v>1.1199999999999999</v>
      </c>
      <c r="G105" s="76">
        <f t="shared" si="12"/>
        <v>343.09554092279734</v>
      </c>
      <c r="H105" s="77">
        <f t="shared" si="13"/>
        <v>3275.8963168949463</v>
      </c>
      <c r="I105" s="78">
        <f t="shared" si="14"/>
        <v>1.091965438964982</v>
      </c>
      <c r="O105" s="69">
        <v>0.8</v>
      </c>
    </row>
    <row r="106" spans="1:15">
      <c r="A106" s="68">
        <v>92</v>
      </c>
      <c r="B106" s="69">
        <v>0.8</v>
      </c>
      <c r="C106" s="74">
        <f t="shared" si="10"/>
        <v>2.4000000000000004</v>
      </c>
      <c r="D106" s="75">
        <f t="shared" si="11"/>
        <v>16.799999999999997</v>
      </c>
      <c r="E106" s="69">
        <f t="shared" si="15"/>
        <v>3359.9999999999995</v>
      </c>
      <c r="F106" s="70">
        <f t="shared" si="16"/>
        <v>1.1199999999999999</v>
      </c>
      <c r="G106" s="76">
        <f t="shared" si="12"/>
        <v>344.08550778954231</v>
      </c>
      <c r="H106" s="77">
        <f t="shared" si="13"/>
        <v>3285.3485785124985</v>
      </c>
      <c r="I106" s="78">
        <f t="shared" si="14"/>
        <v>1.0951161928374995</v>
      </c>
      <c r="O106" s="69">
        <v>0.8</v>
      </c>
    </row>
    <row r="107" spans="1:15">
      <c r="A107" s="68">
        <v>93</v>
      </c>
      <c r="B107" s="69">
        <v>0.8</v>
      </c>
      <c r="C107" s="74">
        <f t="shared" si="10"/>
        <v>2.4000000000000004</v>
      </c>
      <c r="D107" s="75">
        <f t="shared" si="11"/>
        <v>16.799999999999997</v>
      </c>
      <c r="E107" s="69">
        <f t="shared" si="15"/>
        <v>3359.9999999999995</v>
      </c>
      <c r="F107" s="70">
        <f t="shared" si="16"/>
        <v>1.1199999999999999</v>
      </c>
      <c r="G107" s="76">
        <f t="shared" si="12"/>
        <v>344.96421406136784</v>
      </c>
      <c r="H107" s="77">
        <f t="shared" si="13"/>
        <v>3293.7385174541805</v>
      </c>
      <c r="I107" s="78">
        <f t="shared" si="14"/>
        <v>1.0979128391513935</v>
      </c>
      <c r="O107" s="69">
        <v>0.8</v>
      </c>
    </row>
    <row r="108" spans="1:15">
      <c r="A108" s="68">
        <v>94</v>
      </c>
      <c r="B108" s="69">
        <v>0.8</v>
      </c>
      <c r="C108" s="74">
        <f t="shared" si="10"/>
        <v>2.4000000000000004</v>
      </c>
      <c r="D108" s="75">
        <f t="shared" si="11"/>
        <v>16.799999999999997</v>
      </c>
      <c r="E108" s="69">
        <f t="shared" si="15"/>
        <v>3359.9999999999995</v>
      </c>
      <c r="F108" s="70">
        <f t="shared" si="16"/>
        <v>1.1199999999999999</v>
      </c>
      <c r="G108" s="76">
        <f t="shared" si="12"/>
        <v>345.74416411634729</v>
      </c>
      <c r="H108" s="77">
        <f t="shared" si="13"/>
        <v>3301.1855262541117</v>
      </c>
      <c r="I108" s="78">
        <f t="shared" si="14"/>
        <v>1.1003951754180372</v>
      </c>
      <c r="O108" s="69">
        <v>0.8</v>
      </c>
    </row>
    <row r="109" spans="1:15">
      <c r="A109" s="68">
        <v>95</v>
      </c>
      <c r="B109" s="69">
        <v>0.8</v>
      </c>
      <c r="C109" s="74">
        <f t="shared" si="10"/>
        <v>2.4000000000000004</v>
      </c>
      <c r="D109" s="75">
        <f t="shared" si="11"/>
        <v>16.799999999999997</v>
      </c>
      <c r="E109" s="69">
        <f t="shared" si="15"/>
        <v>3359.9999999999995</v>
      </c>
      <c r="F109" s="70">
        <f t="shared" si="16"/>
        <v>1.1199999999999999</v>
      </c>
      <c r="G109" s="76">
        <f t="shared" si="12"/>
        <v>346.43645698800123</v>
      </c>
      <c r="H109" s="77">
        <f t="shared" si="13"/>
        <v>3307.7955791343215</v>
      </c>
      <c r="I109" s="78">
        <f t="shared" si="14"/>
        <v>1.1025985263781073</v>
      </c>
      <c r="O109" s="69">
        <v>0.8</v>
      </c>
    </row>
    <row r="110" spans="1:15">
      <c r="A110" s="68">
        <v>96</v>
      </c>
      <c r="B110" s="69">
        <v>0.8</v>
      </c>
      <c r="C110" s="74">
        <f t="shared" ref="C110:C113" si="17">B110*$D$2</f>
        <v>2.4000000000000004</v>
      </c>
      <c r="D110" s="75">
        <f t="shared" ref="D110:D113" si="18">$D$7-C110*$I$4</f>
        <v>16.799999999999997</v>
      </c>
      <c r="E110" s="69">
        <f t="shared" si="15"/>
        <v>3359.9999999999995</v>
      </c>
      <c r="F110" s="70">
        <f t="shared" si="16"/>
        <v>1.1199999999999999</v>
      </c>
      <c r="G110" s="76">
        <f t="shared" si="12"/>
        <v>347.0509443094432</v>
      </c>
      <c r="H110" s="77">
        <f t="shared" si="13"/>
        <v>3313.6627400647026</v>
      </c>
      <c r="I110" s="78">
        <f t="shared" si="14"/>
        <v>1.1045542466882341</v>
      </c>
      <c r="O110" s="69">
        <v>0.8</v>
      </c>
    </row>
    <row r="111" spans="1:15">
      <c r="A111" s="68">
        <v>97</v>
      </c>
      <c r="B111" s="69">
        <v>0.8</v>
      </c>
      <c r="C111" s="74">
        <f t="shared" si="17"/>
        <v>2.4000000000000004</v>
      </c>
      <c r="D111" s="75">
        <f t="shared" si="18"/>
        <v>16.799999999999997</v>
      </c>
      <c r="E111" s="69">
        <f t="shared" si="15"/>
        <v>3359.9999999999995</v>
      </c>
      <c r="F111" s="70">
        <f t="shared" si="16"/>
        <v>1.1199999999999999</v>
      </c>
      <c r="G111" s="76">
        <f t="shared" si="12"/>
        <v>347.59637050646711</v>
      </c>
      <c r="H111" s="77">
        <f t="shared" si="13"/>
        <v>3318.8705013348231</v>
      </c>
      <c r="I111" s="78">
        <f t="shared" si="14"/>
        <v>1.1062901671116077</v>
      </c>
      <c r="O111" s="69">
        <v>0.8</v>
      </c>
    </row>
    <row r="112" spans="1:15">
      <c r="A112" s="68">
        <v>98</v>
      </c>
      <c r="B112" s="69">
        <v>0.8</v>
      </c>
      <c r="C112" s="74">
        <f t="shared" si="17"/>
        <v>2.4000000000000004</v>
      </c>
      <c r="D112" s="75">
        <f t="shared" si="18"/>
        <v>16.799999999999997</v>
      </c>
      <c r="E112" s="69">
        <f t="shared" si="15"/>
        <v>3359.9999999999995</v>
      </c>
      <c r="F112" s="70">
        <f t="shared" si="16"/>
        <v>1.1199999999999999</v>
      </c>
      <c r="G112" s="76">
        <f t="shared" si="12"/>
        <v>348.08049723458549</v>
      </c>
      <c r="H112" s="77">
        <f t="shared" si="13"/>
        <v>3323.4929716860483</v>
      </c>
      <c r="I112" s="78">
        <f t="shared" si="14"/>
        <v>1.1078309905620161</v>
      </c>
      <c r="O112" s="69">
        <v>0.8</v>
      </c>
    </row>
    <row r="113" spans="1:15" ht="16" thickBot="1">
      <c r="A113" s="79">
        <v>99</v>
      </c>
      <c r="B113" s="80">
        <v>0.8</v>
      </c>
      <c r="C113" s="81">
        <f t="shared" si="17"/>
        <v>2.4000000000000004</v>
      </c>
      <c r="D113" s="82">
        <f t="shared" si="18"/>
        <v>16.799999999999997</v>
      </c>
      <c r="E113" s="80">
        <f t="shared" si="15"/>
        <v>3359.9999999999995</v>
      </c>
      <c r="F113" s="83">
        <f t="shared" si="16"/>
        <v>1.1199999999999999</v>
      </c>
      <c r="G113" s="84">
        <f t="shared" si="12"/>
        <v>348.51021383081337</v>
      </c>
      <c r="H113" s="85">
        <f t="shared" si="13"/>
        <v>3327.5959309116492</v>
      </c>
      <c r="I113" s="86">
        <f t="shared" si="14"/>
        <v>1.1091986436372163</v>
      </c>
      <c r="O113" s="80">
        <v>0.8</v>
      </c>
    </row>
  </sheetData>
  <mergeCells count="2">
    <mergeCell ref="A11:F11"/>
    <mergeCell ref="G11:L11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3"/>
  <sheetViews>
    <sheetView workbookViewId="0">
      <selection activeCell="B9" sqref="B9"/>
    </sheetView>
  </sheetViews>
  <sheetFormatPr baseColWidth="10" defaultRowHeight="15" x14ac:dyDescent="0"/>
  <cols>
    <col min="2" max="2" width="14.33203125" customWidth="1"/>
    <col min="3" max="3" width="10.5" customWidth="1"/>
    <col min="4" max="4" width="10.83203125" customWidth="1"/>
  </cols>
  <sheetData>
    <row r="1" spans="1:25" ht="16" thickBot="1">
      <c r="A1" s="2" t="s">
        <v>0</v>
      </c>
      <c r="B1" s="2" t="s">
        <v>5</v>
      </c>
      <c r="C1" s="3" t="s">
        <v>4</v>
      </c>
      <c r="D1" s="48">
        <v>3000</v>
      </c>
      <c r="E1" s="3" t="s">
        <v>26</v>
      </c>
      <c r="F1" s="4"/>
      <c r="G1" s="2" t="s">
        <v>25</v>
      </c>
      <c r="H1" s="3"/>
      <c r="I1" s="3"/>
      <c r="J1" s="12"/>
      <c r="K1" t="s">
        <v>48</v>
      </c>
      <c r="P1" s="6">
        <v>60</v>
      </c>
      <c r="R1" s="61" t="s">
        <v>65</v>
      </c>
      <c r="S1" s="3"/>
      <c r="T1" s="3"/>
      <c r="U1" s="3"/>
      <c r="V1" s="3" t="s">
        <v>52</v>
      </c>
      <c r="W1" s="3" t="s">
        <v>66</v>
      </c>
      <c r="X1" s="3"/>
      <c r="Y1" s="4"/>
    </row>
    <row r="2" spans="1:25">
      <c r="A2" s="5"/>
      <c r="B2" s="5" t="s">
        <v>6</v>
      </c>
      <c r="C2" s="6" t="s">
        <v>7</v>
      </c>
      <c r="D2" s="6">
        <v>3</v>
      </c>
      <c r="E2" s="6" t="s">
        <v>8</v>
      </c>
      <c r="F2" s="7"/>
      <c r="G2" s="5" t="s">
        <v>27</v>
      </c>
      <c r="H2" s="13" t="s">
        <v>28</v>
      </c>
      <c r="I2" s="14">
        <f>D3*60/(2*3.142*D1)</f>
        <v>0.14322087842138764</v>
      </c>
      <c r="J2" s="6" t="s">
        <v>32</v>
      </c>
      <c r="K2" s="21" t="s">
        <v>40</v>
      </c>
      <c r="L2" s="3"/>
      <c r="M2" s="3" t="s">
        <v>41</v>
      </c>
      <c r="N2" s="3">
        <f>D1*D4/I3</f>
        <v>4800</v>
      </c>
      <c r="O2" s="3" t="s">
        <v>26</v>
      </c>
      <c r="P2" s="3"/>
      <c r="Q2" s="4"/>
      <c r="R2" s="5" t="s">
        <v>78</v>
      </c>
      <c r="S2" s="6" t="s">
        <v>13</v>
      </c>
      <c r="T2" s="6"/>
      <c r="U2" s="6">
        <f>D4</f>
        <v>24</v>
      </c>
      <c r="V2" s="6" t="s">
        <v>3</v>
      </c>
      <c r="W2" s="6" t="s">
        <v>72</v>
      </c>
      <c r="X2" s="6"/>
      <c r="Y2" s="7"/>
    </row>
    <row r="3" spans="1:25">
      <c r="A3" s="5"/>
      <c r="B3" s="5" t="s">
        <v>9</v>
      </c>
      <c r="C3" s="6" t="s">
        <v>10</v>
      </c>
      <c r="D3" s="6">
        <v>45</v>
      </c>
      <c r="E3" s="6" t="s">
        <v>11</v>
      </c>
      <c r="F3" s="7"/>
      <c r="G3" s="13" t="s">
        <v>31</v>
      </c>
      <c r="H3" s="13" t="s">
        <v>14</v>
      </c>
      <c r="I3" s="14">
        <f>D3/D2</f>
        <v>15</v>
      </c>
      <c r="J3" s="6" t="s">
        <v>3</v>
      </c>
      <c r="K3" s="5"/>
      <c r="L3" s="6"/>
      <c r="M3" s="6" t="s">
        <v>41</v>
      </c>
      <c r="N3" s="6">
        <f>I6*D4*60/(2*3.142)</f>
        <v>4800</v>
      </c>
      <c r="O3" s="6" t="s">
        <v>26</v>
      </c>
      <c r="P3" s="6"/>
      <c r="Q3" s="7"/>
      <c r="R3" s="5" t="s">
        <v>79</v>
      </c>
      <c r="S3" s="6" t="s">
        <v>70</v>
      </c>
      <c r="T3" s="6" t="s">
        <v>71</v>
      </c>
      <c r="U3" s="6">
        <v>3.6</v>
      </c>
      <c r="V3" s="6" t="s">
        <v>3</v>
      </c>
      <c r="W3" s="6" t="s">
        <v>73</v>
      </c>
      <c r="X3" s="6"/>
      <c r="Y3" s="7"/>
    </row>
    <row r="4" spans="1:25" ht="16" thickBot="1">
      <c r="A4" s="5"/>
      <c r="B4" s="5" t="s">
        <v>12</v>
      </c>
      <c r="C4" s="6" t="s">
        <v>13</v>
      </c>
      <c r="D4" s="6">
        <v>24</v>
      </c>
      <c r="E4" s="6" t="s">
        <v>3</v>
      </c>
      <c r="F4" s="7"/>
      <c r="G4" s="5" t="s">
        <v>29</v>
      </c>
      <c r="H4" s="13" t="s">
        <v>30</v>
      </c>
      <c r="I4" s="14">
        <f>(D4-I3)/D2</f>
        <v>3</v>
      </c>
      <c r="J4" s="6" t="s">
        <v>33</v>
      </c>
      <c r="K4" s="5"/>
      <c r="L4" s="6"/>
      <c r="M4" s="6"/>
      <c r="N4" s="6"/>
      <c r="O4" s="6"/>
      <c r="P4" s="6"/>
      <c r="Q4" s="7"/>
      <c r="R4" s="8" t="s">
        <v>77</v>
      </c>
      <c r="S4" s="9" t="s">
        <v>76</v>
      </c>
      <c r="T4" s="9" t="s">
        <v>80</v>
      </c>
      <c r="U4" s="9">
        <v>36</v>
      </c>
      <c r="V4" s="9" t="s">
        <v>3</v>
      </c>
      <c r="W4" t="s">
        <v>81</v>
      </c>
      <c r="X4" s="9"/>
      <c r="Y4" s="11"/>
    </row>
    <row r="5" spans="1:25" ht="16" thickBot="1">
      <c r="A5" s="8"/>
      <c r="B5" s="8" t="s">
        <v>15</v>
      </c>
      <c r="C5" s="9" t="s">
        <v>1</v>
      </c>
      <c r="D5" s="9">
        <v>60</v>
      </c>
      <c r="E5" s="10">
        <v>9.9999999999999995E-7</v>
      </c>
      <c r="F5" s="11" t="s">
        <v>2</v>
      </c>
      <c r="G5" s="8" t="s">
        <v>38</v>
      </c>
      <c r="H5" s="9" t="s">
        <v>4</v>
      </c>
      <c r="I5" s="15">
        <f>D1/60</f>
        <v>50</v>
      </c>
      <c r="J5" s="9" t="s">
        <v>35</v>
      </c>
      <c r="K5" s="5"/>
      <c r="L5" s="6" t="s">
        <v>53</v>
      </c>
      <c r="M5" s="6" t="s">
        <v>52</v>
      </c>
      <c r="N5" s="6"/>
      <c r="O5" s="6"/>
      <c r="P5" s="6" t="s">
        <v>53</v>
      </c>
      <c r="Q5" s="7" t="s">
        <v>52</v>
      </c>
    </row>
    <row r="6" spans="1:25" ht="16" thickBot="1">
      <c r="E6" s="1"/>
      <c r="G6" s="21" t="s">
        <v>42</v>
      </c>
      <c r="H6" s="3"/>
      <c r="I6" s="22">
        <f>2*3.142*D1/(I3*60)</f>
        <v>20.946666666666665</v>
      </c>
      <c r="J6" s="27" t="s">
        <v>37</v>
      </c>
      <c r="K6" s="5" t="s">
        <v>46</v>
      </c>
      <c r="L6" s="16">
        <f>I7*D5*E5/C9</f>
        <v>7.8977312000000008</v>
      </c>
      <c r="M6" s="29">
        <v>1</v>
      </c>
      <c r="N6" s="6"/>
      <c r="O6" s="6" t="s">
        <v>49</v>
      </c>
      <c r="P6" s="14">
        <f>I6/L7</f>
        <v>2.354158177611239</v>
      </c>
      <c r="Q6" s="7" t="s">
        <v>37</v>
      </c>
    </row>
    <row r="7" spans="1:25" ht="16" thickBot="1">
      <c r="A7" s="18" t="s">
        <v>18</v>
      </c>
      <c r="B7" s="19" t="s">
        <v>19</v>
      </c>
      <c r="C7" s="19" t="s">
        <v>20</v>
      </c>
      <c r="D7" s="24">
        <v>24</v>
      </c>
      <c r="E7" s="20" t="s">
        <v>3</v>
      </c>
      <c r="G7" s="23" t="s">
        <v>43</v>
      </c>
      <c r="H7" s="9"/>
      <c r="I7" s="17">
        <f>I6*I4*D2/I2</f>
        <v>1316.2885333333334</v>
      </c>
      <c r="J7" s="28" t="s">
        <v>44</v>
      </c>
      <c r="K7" s="5" t="s">
        <v>47</v>
      </c>
      <c r="L7" s="16">
        <f>L6+1</f>
        <v>8.8977312000000008</v>
      </c>
      <c r="M7" s="29">
        <v>1</v>
      </c>
      <c r="N7" s="6"/>
      <c r="O7" s="6" t="s">
        <v>50</v>
      </c>
      <c r="P7" s="16">
        <f>I7/L7</f>
        <v>147.93529988109029</v>
      </c>
      <c r="Q7" s="7" t="s">
        <v>44</v>
      </c>
    </row>
    <row r="8" spans="1:25" ht="16" thickBot="1">
      <c r="E8" s="1"/>
      <c r="K8" s="8"/>
      <c r="L8" s="9"/>
      <c r="M8" s="9"/>
      <c r="N8" s="9"/>
      <c r="O8" s="9" t="s">
        <v>51</v>
      </c>
      <c r="P8" s="15">
        <f>L6/L7</f>
        <v>0.88761179928654177</v>
      </c>
      <c r="Q8" s="30">
        <v>1</v>
      </c>
    </row>
    <row r="9" spans="1:25" ht="16" thickBot="1">
      <c r="A9" s="18" t="s">
        <v>16</v>
      </c>
      <c r="B9" s="19" t="s">
        <v>110</v>
      </c>
      <c r="C9" s="19">
        <v>0.01</v>
      </c>
      <c r="D9" s="25" t="s">
        <v>34</v>
      </c>
      <c r="E9" s="19" t="s">
        <v>58</v>
      </c>
      <c r="F9" s="19"/>
      <c r="G9" s="26"/>
    </row>
    <row r="10" spans="1:25" ht="16" thickBot="1">
      <c r="D10" s="1"/>
    </row>
    <row r="11" spans="1:25" ht="16" thickBot="1">
      <c r="A11" s="121" t="s">
        <v>45</v>
      </c>
      <c r="B11" s="122"/>
      <c r="C11" s="122"/>
      <c r="D11" s="122"/>
      <c r="E11" s="123"/>
      <c r="F11" s="42"/>
      <c r="G11" s="42"/>
      <c r="H11" s="42"/>
      <c r="I11" s="42"/>
      <c r="J11" s="45"/>
      <c r="K11" s="56" t="s">
        <v>67</v>
      </c>
      <c r="L11" s="51"/>
      <c r="M11" s="51"/>
      <c r="N11" s="52"/>
      <c r="O11" s="53"/>
    </row>
    <row r="12" spans="1:25" ht="16" thickBot="1">
      <c r="A12" s="2" t="s">
        <v>17</v>
      </c>
      <c r="B12" s="3" t="s">
        <v>22</v>
      </c>
      <c r="C12" s="49" t="s">
        <v>60</v>
      </c>
      <c r="D12" s="31" t="s">
        <v>64</v>
      </c>
      <c r="E12" s="31" t="s">
        <v>55</v>
      </c>
      <c r="F12" s="3" t="s">
        <v>56</v>
      </c>
      <c r="G12" s="32" t="s">
        <v>57</v>
      </c>
      <c r="H12" s="13" t="s">
        <v>54</v>
      </c>
      <c r="I12" s="42"/>
      <c r="J12" s="6"/>
      <c r="K12" s="54" t="s">
        <v>61</v>
      </c>
      <c r="L12" s="47" t="s">
        <v>23</v>
      </c>
      <c r="M12" s="46" t="s">
        <v>62</v>
      </c>
      <c r="N12" s="55" t="s">
        <v>63</v>
      </c>
      <c r="O12" s="55"/>
      <c r="P12" s="47" t="s">
        <v>68</v>
      </c>
      <c r="Q12" s="46" t="s">
        <v>74</v>
      </c>
      <c r="R12" s="46"/>
    </row>
    <row r="13" spans="1:25" ht="16" thickBot="1">
      <c r="A13" s="5">
        <v>-1</v>
      </c>
      <c r="B13" s="6">
        <v>0</v>
      </c>
      <c r="C13" s="38">
        <f>D7</f>
        <v>24</v>
      </c>
      <c r="D13" s="44">
        <v>0</v>
      </c>
      <c r="E13" s="50">
        <v>0</v>
      </c>
      <c r="F13" s="39">
        <f>E13*60/(2*3.142)</f>
        <v>0</v>
      </c>
      <c r="G13" s="40">
        <f>F13/$D$1</f>
        <v>0</v>
      </c>
      <c r="H13" s="43" t="s">
        <v>59</v>
      </c>
      <c r="I13" s="43"/>
      <c r="J13" s="33"/>
      <c r="K13" s="23"/>
      <c r="L13" s="28"/>
      <c r="M13" s="9"/>
      <c r="N13" s="9"/>
      <c r="O13" s="11"/>
      <c r="Q13" t="s">
        <v>75</v>
      </c>
    </row>
    <row r="14" spans="1:25">
      <c r="A14" s="5">
        <v>0</v>
      </c>
      <c r="B14" s="6">
        <v>0.5</v>
      </c>
      <c r="C14" s="35">
        <f>N14</f>
        <v>78.307743565011265</v>
      </c>
      <c r="D14" s="35">
        <f>($D$1-F14)/$D$1</f>
        <v>0.85389533907250426</v>
      </c>
      <c r="E14" s="35">
        <f>($P$6*C13-$P$7*B14*$I$2+$P$8*E13)</f>
        <v>45.906084463419155</v>
      </c>
      <c r="F14" s="33">
        <f t="shared" ref="F14" si="0">E14*60/(2*3.142)</f>
        <v>438.31398278248719</v>
      </c>
      <c r="G14" s="34">
        <f t="shared" ref="G14" si="1">F14/$D$1</f>
        <v>0.14610466092749572</v>
      </c>
      <c r="H14" s="6"/>
      <c r="I14" s="16"/>
      <c r="J14" s="33"/>
      <c r="K14" s="35">
        <f t="shared" ref="K14:K45" si="2">D14*$U$2+$D$7</f>
        <v>44.493488137740101</v>
      </c>
      <c r="L14" s="16">
        <f t="shared" ref="L14:L45" si="3">$U$3*P14+$D$7</f>
        <v>27.074023220661015</v>
      </c>
      <c r="M14" s="16">
        <f t="shared" ref="M14:M45" si="4">D14*$U$2+$U$3*P14+$D$7</f>
        <v>47.56751135840112</v>
      </c>
      <c r="N14" s="16">
        <f>D14*$U$2+$U$3*P14+$D$7 + $U$4*Q14</f>
        <v>78.307743565011265</v>
      </c>
      <c r="O14" s="7"/>
      <c r="P14" s="57">
        <f>D14</f>
        <v>0.85389533907250426</v>
      </c>
      <c r="Q14" s="57">
        <f>D14-D13</f>
        <v>0.85389533907250426</v>
      </c>
      <c r="R14" s="62"/>
    </row>
    <row r="15" spans="1:25">
      <c r="A15" s="5">
        <v>1</v>
      </c>
      <c r="B15" s="6">
        <v>0.5</v>
      </c>
      <c r="C15" s="35">
        <f t="shared" ref="C15:C78" si="5">N15</f>
        <v>16.514567888872733</v>
      </c>
      <c r="D15" s="35">
        <f t="shared" ref="D15:D78" si="6">($D$1-F15)/$D$1</f>
        <v>0.31730781249719925</v>
      </c>
      <c r="E15" s="35">
        <f t="shared" ref="E15:E78" si="7">($P$6*C14-$P$7*B15*$I$2+$P$8*E14)</f>
        <v>214.50188531338</v>
      </c>
      <c r="F15" s="33">
        <f t="shared" ref="F15" si="8">E15*60/(2*3.142)</f>
        <v>2048.0765625084023</v>
      </c>
      <c r="G15" s="34">
        <f t="shared" ref="G15" si="9">F15/$D$1</f>
        <v>0.68269218750280081</v>
      </c>
      <c r="H15" s="6"/>
      <c r="I15" s="16"/>
      <c r="J15" s="33"/>
      <c r="K15" s="35">
        <f t="shared" si="2"/>
        <v>31.61538749993278</v>
      </c>
      <c r="L15" s="16">
        <f t="shared" si="3"/>
        <v>28.216331345650932</v>
      </c>
      <c r="M15" s="16">
        <f t="shared" si="4"/>
        <v>35.831718845583715</v>
      </c>
      <c r="N15" s="16">
        <f t="shared" ref="N15:N78" si="10">D15*$U$2+$U$3*P15+$D$7 + $U$4*Q15</f>
        <v>16.514567888872733</v>
      </c>
      <c r="O15" s="7"/>
      <c r="P15" s="57">
        <f>D15+P14</f>
        <v>1.1712031515697034</v>
      </c>
      <c r="Q15" s="57">
        <f t="shared" ref="Q15:Q78" si="11">D15-D14</f>
        <v>-0.53658752657530506</v>
      </c>
      <c r="R15" s="62"/>
    </row>
    <row r="16" spans="1:25">
      <c r="A16" s="5">
        <v>2</v>
      </c>
      <c r="B16" s="6">
        <v>0.5</v>
      </c>
      <c r="C16" s="35">
        <f t="shared" si="5"/>
        <v>36.128581704296948</v>
      </c>
      <c r="D16" s="35">
        <f t="shared" si="6"/>
        <v>0.30401464793310046</v>
      </c>
      <c r="E16" s="35">
        <f t="shared" si="7"/>
        <v>218.6785976194198</v>
      </c>
      <c r="F16" s="33">
        <f t="shared" ref="F16" si="12">E16*60/(2*3.142)</f>
        <v>2087.9560562006986</v>
      </c>
      <c r="G16" s="34">
        <f t="shared" ref="G16" si="13">F16/$D$1</f>
        <v>0.6959853520668996</v>
      </c>
      <c r="H16" s="6"/>
      <c r="I16" s="16"/>
      <c r="J16" s="33"/>
      <c r="K16" s="35">
        <f t="shared" si="2"/>
        <v>31.296351550394412</v>
      </c>
      <c r="L16" s="16">
        <f t="shared" si="3"/>
        <v>29.310784078210094</v>
      </c>
      <c r="M16" s="16">
        <f t="shared" si="4"/>
        <v>36.607135628604503</v>
      </c>
      <c r="N16" s="16">
        <f t="shared" si="10"/>
        <v>36.128581704296948</v>
      </c>
      <c r="O16" s="7"/>
      <c r="P16" s="57">
        <f t="shared" ref="P16:P79" si="14">D16+P15</f>
        <v>1.475217799502804</v>
      </c>
      <c r="Q16" s="57">
        <f t="shared" si="11"/>
        <v>-1.3293164564098792E-2</v>
      </c>
      <c r="R16" s="62"/>
    </row>
    <row r="17" spans="1:18">
      <c r="A17" s="5">
        <v>3</v>
      </c>
      <c r="B17" s="6">
        <v>0.5</v>
      </c>
      <c r="C17" s="35">
        <f t="shared" si="5"/>
        <v>27.604574188071521</v>
      </c>
      <c r="D17" s="35">
        <f t="shared" si="6"/>
        <v>0.14525656345051963</v>
      </c>
      <c r="E17" s="35">
        <f t="shared" si="7"/>
        <v>268.56038776384673</v>
      </c>
      <c r="F17" s="33">
        <f t="shared" ref="F17" si="15">E17*60/(2*3.142)</f>
        <v>2564.2303096484411</v>
      </c>
      <c r="G17" s="34">
        <f t="shared" ref="G17" si="16">F17/$D$1</f>
        <v>0.85474343654948037</v>
      </c>
      <c r="H17" s="6"/>
      <c r="I17" s="16"/>
      <c r="J17" s="33"/>
      <c r="K17" s="35">
        <f t="shared" si="2"/>
        <v>27.486157522812469</v>
      </c>
      <c r="L17" s="16">
        <f t="shared" si="3"/>
        <v>29.833707706631966</v>
      </c>
      <c r="M17" s="16">
        <f t="shared" si="4"/>
        <v>33.319865229444432</v>
      </c>
      <c r="N17" s="16">
        <f t="shared" si="10"/>
        <v>27.604574188071521</v>
      </c>
      <c r="O17" s="7"/>
      <c r="P17" s="57">
        <f t="shared" si="14"/>
        <v>1.6204743629533236</v>
      </c>
      <c r="Q17" s="57">
        <f t="shared" si="11"/>
        <v>-0.15875808448258083</v>
      </c>
      <c r="R17" s="62"/>
    </row>
    <row r="18" spans="1:18">
      <c r="A18" s="5">
        <v>4</v>
      </c>
      <c r="B18" s="6">
        <v>0.5</v>
      </c>
      <c r="C18" s="35">
        <f t="shared" si="5"/>
        <v>28.942470898960519</v>
      </c>
      <c r="D18" s="35">
        <f t="shared" si="6"/>
        <v>6.8207538939422344E-2</v>
      </c>
      <c r="E18" s="35">
        <f t="shared" si="7"/>
        <v>292.76919126523347</v>
      </c>
      <c r="F18" s="33">
        <f t="shared" ref="F18" si="17">E18*60/(2*3.142)</f>
        <v>2795.377383181733</v>
      </c>
      <c r="G18" s="34">
        <f t="shared" ref="G18" si="18">F18/$D$1</f>
        <v>0.93179246106057767</v>
      </c>
      <c r="H18" s="6"/>
      <c r="I18" s="16"/>
      <c r="J18" s="33"/>
      <c r="K18" s="35">
        <f t="shared" si="2"/>
        <v>25.636980934546138</v>
      </c>
      <c r="L18" s="16">
        <f t="shared" si="3"/>
        <v>30.079254846813885</v>
      </c>
      <c r="M18" s="16">
        <f t="shared" si="4"/>
        <v>31.71623578136002</v>
      </c>
      <c r="N18" s="16">
        <f t="shared" si="10"/>
        <v>28.942470898960519</v>
      </c>
      <c r="O18" s="7"/>
      <c r="P18" s="57">
        <f t="shared" si="14"/>
        <v>1.6886819018927459</v>
      </c>
      <c r="Q18" s="57">
        <f t="shared" si="11"/>
        <v>-7.7049024511097283E-2</v>
      </c>
      <c r="R18" s="62"/>
    </row>
    <row r="19" spans="1:18">
      <c r="A19" s="5">
        <v>5</v>
      </c>
      <c r="B19" s="6">
        <v>0.5</v>
      </c>
      <c r="C19" s="35">
        <f t="shared" si="5"/>
        <v>26.974660351673801</v>
      </c>
      <c r="D19" s="35">
        <f t="shared" si="6"/>
        <v>-1.0206337945296885E-2</v>
      </c>
      <c r="E19" s="35">
        <f t="shared" si="7"/>
        <v>317.40683138241224</v>
      </c>
      <c r="F19" s="33">
        <f t="shared" ref="F19" si="19">E19*60/(2*3.142)</f>
        <v>3030.6190138358907</v>
      </c>
      <c r="G19" s="34">
        <f t="shared" ref="G19" si="20">F19/$D$1</f>
        <v>1.0102063379452968</v>
      </c>
      <c r="H19" s="6"/>
      <c r="I19" s="16"/>
      <c r="J19" s="33"/>
      <c r="K19" s="35">
        <f t="shared" si="2"/>
        <v>23.755047889312873</v>
      </c>
      <c r="L19" s="16">
        <f t="shared" si="3"/>
        <v>30.042512030210816</v>
      </c>
      <c r="M19" s="16">
        <f t="shared" si="4"/>
        <v>29.797559919523692</v>
      </c>
      <c r="N19" s="16">
        <f t="shared" si="10"/>
        <v>26.974660351673801</v>
      </c>
      <c r="O19" s="7"/>
      <c r="P19" s="57">
        <f t="shared" si="14"/>
        <v>1.6784755639474491</v>
      </c>
      <c r="Q19" s="57">
        <f t="shared" si="11"/>
        <v>-7.8413876884719236E-2</v>
      </c>
      <c r="R19" s="62"/>
    </row>
    <row r="20" spans="1:18">
      <c r="A20" s="5">
        <v>6</v>
      </c>
      <c r="B20" s="6">
        <v>0.5</v>
      </c>
      <c r="C20" s="35">
        <f t="shared" si="5"/>
        <v>26.271901097256624</v>
      </c>
      <c r="D20" s="35">
        <f t="shared" si="6"/>
        <v>-6.5063507845674245E-2</v>
      </c>
      <c r="E20" s="35">
        <f t="shared" si="7"/>
        <v>334.64295416511084</v>
      </c>
      <c r="F20" s="33">
        <f t="shared" ref="F20" si="21">E20*60/(2*3.142)</f>
        <v>3195.1905235370227</v>
      </c>
      <c r="G20" s="34">
        <f t="shared" ref="G20" si="22">F20/$D$1</f>
        <v>1.0650635078456743</v>
      </c>
      <c r="H20" s="6"/>
      <c r="I20" s="16"/>
      <c r="J20" s="33"/>
      <c r="K20" s="35">
        <f t="shared" si="2"/>
        <v>22.438475811703817</v>
      </c>
      <c r="L20" s="16">
        <f t="shared" si="3"/>
        <v>29.808283401966388</v>
      </c>
      <c r="M20" s="16">
        <f t="shared" si="4"/>
        <v>28.246759213670209</v>
      </c>
      <c r="N20" s="16">
        <f t="shared" si="10"/>
        <v>26.271901097256624</v>
      </c>
      <c r="O20" s="7"/>
      <c r="P20" s="57">
        <f t="shared" si="14"/>
        <v>1.6134120561017748</v>
      </c>
      <c r="Q20" s="57">
        <f t="shared" si="11"/>
        <v>-5.485716990037736E-2</v>
      </c>
      <c r="R20" s="62"/>
    </row>
    <row r="21" spans="1:18">
      <c r="A21" s="5">
        <v>7</v>
      </c>
      <c r="B21" s="6">
        <v>0.5</v>
      </c>
      <c r="C21" s="35">
        <f t="shared" si="5"/>
        <v>25.250610608186733</v>
      </c>
      <c r="D21" s="35">
        <f t="shared" si="6"/>
        <v>-0.1084899225821373</v>
      </c>
      <c r="E21" s="35">
        <f t="shared" si="7"/>
        <v>348.28753367530754</v>
      </c>
      <c r="F21" s="33">
        <f t="shared" ref="F21" si="23">E21*60/(2*3.142)</f>
        <v>3325.4697677464119</v>
      </c>
      <c r="G21" s="34">
        <f t="shared" ref="G21" si="24">F21/$D$1</f>
        <v>1.1084899225821372</v>
      </c>
      <c r="H21" s="6"/>
      <c r="I21" s="16"/>
      <c r="J21" s="33"/>
      <c r="K21" s="35">
        <f t="shared" si="2"/>
        <v>21.396241858028706</v>
      </c>
      <c r="L21" s="16">
        <f t="shared" si="3"/>
        <v>29.417719680670697</v>
      </c>
      <c r="M21" s="16">
        <f t="shared" si="4"/>
        <v>26.813961538699402</v>
      </c>
      <c r="N21" s="16">
        <f t="shared" si="10"/>
        <v>25.250610608186733</v>
      </c>
      <c r="O21" s="7"/>
      <c r="P21" s="57">
        <f t="shared" si="14"/>
        <v>1.5049221335196377</v>
      </c>
      <c r="Q21" s="57">
        <f t="shared" si="11"/>
        <v>-4.3426414736463054E-2</v>
      </c>
      <c r="R21" s="62"/>
    </row>
    <row r="22" spans="1:18">
      <c r="A22" s="5">
        <v>8</v>
      </c>
      <c r="B22" s="6">
        <v>0.5</v>
      </c>
      <c r="C22" s="35">
        <f t="shared" si="5"/>
        <v>24.45855649892378</v>
      </c>
      <c r="D22" s="35">
        <f t="shared" si="6"/>
        <v>-0.13938365400477762</v>
      </c>
      <c r="E22" s="35">
        <f t="shared" si="7"/>
        <v>357.99434408830109</v>
      </c>
      <c r="F22" s="33">
        <f t="shared" ref="F22" si="25">E22*60/(2*3.142)</f>
        <v>3418.1509620143329</v>
      </c>
      <c r="G22" s="34">
        <f t="shared" ref="G22" si="26">F22/$D$1</f>
        <v>1.1393836540047777</v>
      </c>
      <c r="H22" s="6"/>
      <c r="I22" s="16"/>
      <c r="J22" s="33"/>
      <c r="K22" s="35">
        <f t="shared" si="2"/>
        <v>20.654792303885337</v>
      </c>
      <c r="L22" s="16">
        <f t="shared" si="3"/>
        <v>28.915938526253495</v>
      </c>
      <c r="M22" s="16">
        <f t="shared" si="4"/>
        <v>25.570730830138832</v>
      </c>
      <c r="N22" s="16">
        <f t="shared" si="10"/>
        <v>24.45855649892378</v>
      </c>
      <c r="O22" s="7"/>
      <c r="P22" s="57">
        <f t="shared" si="14"/>
        <v>1.36553847951486</v>
      </c>
      <c r="Q22" s="57">
        <f t="shared" si="11"/>
        <v>-3.0893731422640319E-2</v>
      </c>
      <c r="R22" s="62"/>
    </row>
    <row r="23" spans="1:18">
      <c r="A23" s="5">
        <v>9</v>
      </c>
      <c r="B23" s="6">
        <v>0.5</v>
      </c>
      <c r="C23" s="35">
        <f t="shared" si="5"/>
        <v>23.70236769123407</v>
      </c>
      <c r="D23" s="35">
        <f t="shared" si="6"/>
        <v>-0.16087079212565125</v>
      </c>
      <c r="E23" s="35">
        <f t="shared" si="7"/>
        <v>364.74560288587963</v>
      </c>
      <c r="F23" s="33">
        <f t="shared" ref="F23" si="27">E23*60/(2*3.142)</f>
        <v>3482.6123763769538</v>
      </c>
      <c r="G23" s="34">
        <f t="shared" ref="G23" si="28">F23/$D$1</f>
        <v>1.1608707921256514</v>
      </c>
      <c r="H23" s="6"/>
      <c r="I23" s="16"/>
      <c r="J23" s="33"/>
      <c r="K23" s="35">
        <f t="shared" si="2"/>
        <v>20.139100988984371</v>
      </c>
      <c r="L23" s="16">
        <f t="shared" si="3"/>
        <v>28.33680367460115</v>
      </c>
      <c r="M23" s="16">
        <f t="shared" si="4"/>
        <v>24.475904663585521</v>
      </c>
      <c r="N23" s="16">
        <f t="shared" si="10"/>
        <v>23.70236769123407</v>
      </c>
      <c r="O23" s="7"/>
      <c r="P23" s="57">
        <f t="shared" si="14"/>
        <v>1.2046676873892088</v>
      </c>
      <c r="Q23" s="57">
        <f t="shared" si="11"/>
        <v>-2.1487138120873633E-2</v>
      </c>
      <c r="R23" s="62"/>
    </row>
    <row r="24" spans="1:18">
      <c r="A24" s="5">
        <v>10</v>
      </c>
      <c r="B24" s="6">
        <v>0.5</v>
      </c>
      <c r="C24" s="35">
        <f t="shared" si="5"/>
        <v>23.044119123672203</v>
      </c>
      <c r="D24" s="35">
        <f t="shared" si="6"/>
        <v>-0.17427724948824516</v>
      </c>
      <c r="E24" s="35">
        <f t="shared" si="7"/>
        <v>368.95791178920661</v>
      </c>
      <c r="F24" s="33">
        <f t="shared" ref="F24" si="29">E24*60/(2*3.142)</f>
        <v>3522.8317484647355</v>
      </c>
      <c r="G24" s="34">
        <f t="shared" ref="G24" si="30">F24/$D$1</f>
        <v>1.1742772494882452</v>
      </c>
      <c r="H24" s="6"/>
      <c r="I24" s="16"/>
      <c r="J24" s="33"/>
      <c r="K24" s="35">
        <f t="shared" si="2"/>
        <v>19.817346012282115</v>
      </c>
      <c r="L24" s="16">
        <f t="shared" si="3"/>
        <v>27.709405576443469</v>
      </c>
      <c r="M24" s="16">
        <f t="shared" si="4"/>
        <v>23.526751588725585</v>
      </c>
      <c r="N24" s="16">
        <f t="shared" si="10"/>
        <v>23.044119123672203</v>
      </c>
      <c r="O24" s="7"/>
      <c r="P24" s="57">
        <f t="shared" si="14"/>
        <v>1.0303904379009636</v>
      </c>
      <c r="Q24" s="57">
        <f t="shared" si="11"/>
        <v>-1.340645736259391E-2</v>
      </c>
      <c r="R24" s="62"/>
    </row>
    <row r="25" spans="1:18">
      <c r="A25" s="5">
        <v>11</v>
      </c>
      <c r="B25" s="6">
        <v>0.5</v>
      </c>
      <c r="C25" s="35">
        <f t="shared" si="5"/>
        <v>22.456203216830957</v>
      </c>
      <c r="D25" s="35">
        <f t="shared" si="6"/>
        <v>-0.18124502108788268</v>
      </c>
      <c r="E25" s="35">
        <f t="shared" si="7"/>
        <v>371.14718562581277</v>
      </c>
      <c r="F25" s="33">
        <f t="shared" ref="F25" si="31">E25*60/(2*3.142)</f>
        <v>3543.735063263648</v>
      </c>
      <c r="G25" s="34">
        <f t="shared" ref="G25" si="32">F25/$D$1</f>
        <v>1.1812450210878827</v>
      </c>
      <c r="H25" s="6"/>
      <c r="I25" s="16"/>
      <c r="J25" s="33"/>
      <c r="K25" s="35">
        <f t="shared" si="2"/>
        <v>19.650119493890816</v>
      </c>
      <c r="L25" s="16">
        <f t="shared" si="3"/>
        <v>27.056923500527091</v>
      </c>
      <c r="M25" s="16">
        <f t="shared" si="4"/>
        <v>22.707042994417908</v>
      </c>
      <c r="N25" s="16">
        <f t="shared" si="10"/>
        <v>22.456203216830957</v>
      </c>
      <c r="O25" s="7"/>
      <c r="P25" s="57">
        <f t="shared" si="14"/>
        <v>0.84914541681308098</v>
      </c>
      <c r="Q25" s="57">
        <f t="shared" si="11"/>
        <v>-6.9677715996375178E-3</v>
      </c>
      <c r="R25" s="62"/>
    </row>
    <row r="26" spans="1:18">
      <c r="A26" s="5">
        <v>12</v>
      </c>
      <c r="B26" s="6">
        <v>0.5</v>
      </c>
      <c r="C26" s="35">
        <f t="shared" si="5"/>
        <v>21.941372705064161</v>
      </c>
      <c r="D26" s="35">
        <f t="shared" si="6"/>
        <v>-0.18302470997840736</v>
      </c>
      <c r="E26" s="35">
        <f t="shared" si="7"/>
        <v>371.70636387521557</v>
      </c>
      <c r="F26" s="33">
        <f t="shared" ref="F26" si="33">E26*60/(2*3.142)</f>
        <v>3549.0741299352221</v>
      </c>
      <c r="G26" s="34">
        <f t="shared" ref="G26" si="34">F26/$D$1</f>
        <v>1.1830247099784075</v>
      </c>
      <c r="H26" s="6"/>
      <c r="I26" s="16"/>
      <c r="J26" s="33"/>
      <c r="K26" s="35">
        <f t="shared" si="2"/>
        <v>19.607406960518222</v>
      </c>
      <c r="L26" s="16">
        <f t="shared" si="3"/>
        <v>26.398034544604826</v>
      </c>
      <c r="M26" s="16">
        <f t="shared" si="4"/>
        <v>22.005441505123049</v>
      </c>
      <c r="N26" s="16">
        <f t="shared" si="10"/>
        <v>21.941372705064161</v>
      </c>
      <c r="O26" s="7"/>
      <c r="P26" s="57">
        <f t="shared" si="14"/>
        <v>0.66612070683467361</v>
      </c>
      <c r="Q26" s="57">
        <f t="shared" si="11"/>
        <v>-1.7796888905246833E-3</v>
      </c>
      <c r="R26" s="62"/>
    </row>
    <row r="27" spans="1:18">
      <c r="A27" s="5">
        <v>13</v>
      </c>
      <c r="B27" s="6">
        <v>0.5</v>
      </c>
      <c r="C27" s="35">
        <f t="shared" si="5"/>
        <v>21.491415464946627</v>
      </c>
      <c r="D27" s="35">
        <f t="shared" si="6"/>
        <v>-0.18074699117737206</v>
      </c>
      <c r="E27" s="35">
        <f t="shared" si="7"/>
        <v>370.99070462793031</v>
      </c>
      <c r="F27" s="33">
        <f t="shared" ref="F27" si="35">E27*60/(2*3.142)</f>
        <v>3542.2409735321162</v>
      </c>
      <c r="G27" s="34">
        <f t="shared" ref="G27" si="36">F27/$D$1</f>
        <v>1.180746991177372</v>
      </c>
      <c r="H27" s="6"/>
      <c r="I27" s="16"/>
      <c r="J27" s="33"/>
      <c r="K27" s="35">
        <f t="shared" si="2"/>
        <v>19.66207221174307</v>
      </c>
      <c r="L27" s="16">
        <f t="shared" si="3"/>
        <v>25.747345376366287</v>
      </c>
      <c r="M27" s="16">
        <f t="shared" si="4"/>
        <v>21.409417588109356</v>
      </c>
      <c r="N27" s="16">
        <f t="shared" si="10"/>
        <v>21.491415464946627</v>
      </c>
      <c r="O27" s="7"/>
      <c r="P27" s="57">
        <f t="shared" si="14"/>
        <v>0.48537371565730159</v>
      </c>
      <c r="Q27" s="57">
        <f t="shared" si="11"/>
        <v>2.2777188010353056E-3</v>
      </c>
      <c r="R27" s="62"/>
    </row>
    <row r="28" spans="1:18">
      <c r="A28" s="5">
        <v>14</v>
      </c>
      <c r="B28" s="6">
        <v>0.5</v>
      </c>
      <c r="C28" s="35">
        <f t="shared" si="5"/>
        <v>21.101726763932625</v>
      </c>
      <c r="D28" s="35">
        <f t="shared" si="6"/>
        <v>-0.17535393545312974</v>
      </c>
      <c r="E28" s="35">
        <f t="shared" si="7"/>
        <v>369.29620651937336</v>
      </c>
      <c r="F28" s="33">
        <f t="shared" ref="F28" si="37">E28*60/(2*3.142)</f>
        <v>3526.0618063593893</v>
      </c>
      <c r="G28" s="34">
        <f t="shared" ref="G28" si="38">F28/$D$1</f>
        <v>1.1753539354531297</v>
      </c>
      <c r="H28" s="6"/>
      <c r="I28" s="16"/>
      <c r="J28" s="33"/>
      <c r="K28" s="35">
        <f t="shared" si="2"/>
        <v>19.791505549124885</v>
      </c>
      <c r="L28" s="16">
        <f t="shared" si="3"/>
        <v>25.116071208735018</v>
      </c>
      <c r="M28" s="16">
        <f t="shared" si="4"/>
        <v>20.907576757859903</v>
      </c>
      <c r="N28" s="16">
        <f t="shared" si="10"/>
        <v>21.101726763932625</v>
      </c>
      <c r="O28" s="7"/>
      <c r="P28" s="57">
        <f t="shared" si="14"/>
        <v>0.31001978020417187</v>
      </c>
      <c r="Q28" s="57">
        <f t="shared" si="11"/>
        <v>5.3930557242423127E-3</v>
      </c>
      <c r="R28" s="62"/>
    </row>
    <row r="29" spans="1:18">
      <c r="A29" s="5">
        <v>15</v>
      </c>
      <c r="B29" s="6">
        <v>0.5</v>
      </c>
      <c r="C29" s="35">
        <f t="shared" si="5"/>
        <v>20.766448754201853</v>
      </c>
      <c r="D29" s="35">
        <f t="shared" si="6"/>
        <v>-0.16764723476172699</v>
      </c>
      <c r="E29" s="35">
        <f t="shared" si="7"/>
        <v>366.87476116213463</v>
      </c>
      <c r="F29" s="33">
        <f t="shared" ref="F29" si="39">E29*60/(2*3.142)</f>
        <v>3502.941704285181</v>
      </c>
      <c r="G29" s="34">
        <f t="shared" ref="G29" si="40">F29/$D$1</f>
        <v>1.167647234761727</v>
      </c>
      <c r="H29" s="6"/>
      <c r="I29" s="16"/>
      <c r="J29" s="33"/>
      <c r="K29" s="35">
        <f t="shared" si="2"/>
        <v>19.976466365718551</v>
      </c>
      <c r="L29" s="16">
        <f t="shared" si="3"/>
        <v>24.5125411635928</v>
      </c>
      <c r="M29" s="16">
        <f t="shared" si="4"/>
        <v>20.489007529311355</v>
      </c>
      <c r="N29" s="16">
        <f t="shared" si="10"/>
        <v>20.766448754201853</v>
      </c>
      <c r="O29" s="7"/>
      <c r="P29" s="57">
        <f t="shared" si="14"/>
        <v>0.14237254544244488</v>
      </c>
      <c r="Q29" s="57">
        <f t="shared" si="11"/>
        <v>7.7067006914027514E-3</v>
      </c>
      <c r="R29" s="62"/>
    </row>
    <row r="30" spans="1:18">
      <c r="A30" s="5">
        <v>16</v>
      </c>
      <c r="B30" s="6">
        <v>0.5</v>
      </c>
      <c r="C30" s="35">
        <f t="shared" si="5"/>
        <v>20.480305681837091</v>
      </c>
      <c r="D30" s="35">
        <f t="shared" si="6"/>
        <v>-0.1582945901443063</v>
      </c>
      <c r="E30" s="35">
        <f t="shared" si="7"/>
        <v>363.93616022334106</v>
      </c>
      <c r="F30" s="33">
        <f t="shared" ref="F30" si="41">E30*60/(2*3.142)</f>
        <v>3474.8837704329189</v>
      </c>
      <c r="G30" s="34">
        <f t="shared" ref="G30" si="42">F30/$D$1</f>
        <v>1.1582945901443062</v>
      </c>
      <c r="H30" s="6"/>
      <c r="I30" s="16"/>
      <c r="J30" s="33"/>
      <c r="K30" s="35">
        <f t="shared" si="2"/>
        <v>20.200929836536648</v>
      </c>
      <c r="L30" s="16">
        <f t="shared" si="3"/>
        <v>23.942680639073298</v>
      </c>
      <c r="M30" s="16">
        <f t="shared" si="4"/>
        <v>20.143610475609947</v>
      </c>
      <c r="N30" s="16">
        <f t="shared" si="10"/>
        <v>20.480305681837091</v>
      </c>
      <c r="O30" s="7"/>
      <c r="P30" s="57">
        <f t="shared" si="14"/>
        <v>-1.5922044701861426E-2</v>
      </c>
      <c r="Q30" s="57">
        <f t="shared" si="11"/>
        <v>9.3526446174206912E-3</v>
      </c>
      <c r="R30" s="62"/>
    </row>
    <row r="31" spans="1:18">
      <c r="A31" s="5">
        <v>17</v>
      </c>
      <c r="B31" s="6">
        <v>0.5</v>
      </c>
      <c r="C31" s="35">
        <f t="shared" si="5"/>
        <v>20.23808108329958</v>
      </c>
      <c r="D31" s="35">
        <f t="shared" si="6"/>
        <v>-0.14784913209070358</v>
      </c>
      <c r="E31" s="35">
        <f t="shared" si="7"/>
        <v>360.65419730289904</v>
      </c>
      <c r="F31" s="33">
        <f t="shared" ref="F31" si="43">E31*60/(2*3.142)</f>
        <v>3443.5473962721107</v>
      </c>
      <c r="G31" s="34">
        <f t="shared" ref="G31" si="44">F31/$D$1</f>
        <v>1.1478491320907036</v>
      </c>
      <c r="H31" s="6"/>
      <c r="I31" s="16"/>
      <c r="J31" s="33"/>
      <c r="K31" s="35">
        <f t="shared" si="2"/>
        <v>20.451620829823113</v>
      </c>
      <c r="L31" s="16">
        <f t="shared" si="3"/>
        <v>23.410423763546767</v>
      </c>
      <c r="M31" s="16">
        <f t="shared" si="4"/>
        <v>19.86204459336988</v>
      </c>
      <c r="N31" s="16">
        <f t="shared" si="10"/>
        <v>20.23808108329958</v>
      </c>
      <c r="O31" s="7"/>
      <c r="P31" s="57">
        <f t="shared" si="14"/>
        <v>-0.163771176792565</v>
      </c>
      <c r="Q31" s="57">
        <f t="shared" si="11"/>
        <v>1.0445458053602724E-2</v>
      </c>
      <c r="R31" s="62"/>
    </row>
    <row r="32" spans="1:18">
      <c r="A32" s="5">
        <v>18</v>
      </c>
      <c r="B32" s="6">
        <v>0.5</v>
      </c>
      <c r="C32" s="35">
        <f t="shared" si="5"/>
        <v>20.034882181449817</v>
      </c>
      <c r="D32" s="35">
        <f t="shared" si="6"/>
        <v>-0.13676274115349496</v>
      </c>
      <c r="E32" s="35">
        <f t="shared" si="7"/>
        <v>357.1708532704281</v>
      </c>
      <c r="F32" s="33">
        <f t="shared" ref="F32" si="45">E32*60/(2*3.142)</f>
        <v>3410.2882234604849</v>
      </c>
      <c r="G32" s="34">
        <f t="shared" ref="G32" si="46">F32/$D$1</f>
        <v>1.1367627411534951</v>
      </c>
      <c r="H32" s="6"/>
      <c r="I32" s="16"/>
      <c r="J32" s="33"/>
      <c r="K32" s="35">
        <f t="shared" si="2"/>
        <v>20.717694212316122</v>
      </c>
      <c r="L32" s="16">
        <f t="shared" si="3"/>
        <v>22.918077895394184</v>
      </c>
      <c r="M32" s="16">
        <f t="shared" si="4"/>
        <v>19.635772107710306</v>
      </c>
      <c r="N32" s="16">
        <f t="shared" si="10"/>
        <v>20.034882181449817</v>
      </c>
      <c r="O32" s="7"/>
      <c r="P32" s="57">
        <f t="shared" si="14"/>
        <v>-0.30053391794605999</v>
      </c>
      <c r="Q32" s="57">
        <f t="shared" si="11"/>
        <v>1.1086390937208618E-2</v>
      </c>
      <c r="R32" s="62"/>
    </row>
    <row r="33" spans="1:18">
      <c r="A33" s="5">
        <v>19</v>
      </c>
      <c r="B33" s="6">
        <v>0.5</v>
      </c>
      <c r="C33" s="35">
        <f t="shared" si="5"/>
        <v>19.866105959081619</v>
      </c>
      <c r="D33" s="35">
        <f t="shared" si="6"/>
        <v>-0.12539985248173555</v>
      </c>
      <c r="E33" s="35">
        <f t="shared" si="7"/>
        <v>353.60063364976128</v>
      </c>
      <c r="F33" s="33">
        <f t="shared" ref="F33" si="47">E33*60/(2*3.142)</f>
        <v>3376.1995574452067</v>
      </c>
      <c r="G33" s="34">
        <f t="shared" ref="G33" si="48">F33/$D$1</f>
        <v>1.1253998524817355</v>
      </c>
      <c r="H33" s="6"/>
      <c r="I33" s="16"/>
      <c r="J33" s="33"/>
      <c r="K33" s="35">
        <f t="shared" si="2"/>
        <v>20.990403540438347</v>
      </c>
      <c r="L33" s="16">
        <f t="shared" si="3"/>
        <v>22.466638426459937</v>
      </c>
      <c r="M33" s="16">
        <f t="shared" si="4"/>
        <v>19.457041966898281</v>
      </c>
      <c r="N33" s="16">
        <f t="shared" si="10"/>
        <v>19.866105959081619</v>
      </c>
      <c r="O33" s="7"/>
      <c r="P33" s="57">
        <f t="shared" si="14"/>
        <v>-0.42593377042779557</v>
      </c>
      <c r="Q33" s="57">
        <f t="shared" si="11"/>
        <v>1.1362888671759414E-2</v>
      </c>
      <c r="R33" s="62"/>
    </row>
    <row r="34" spans="1:18">
      <c r="A34" s="5">
        <v>20</v>
      </c>
      <c r="B34" s="6">
        <v>0.5</v>
      </c>
      <c r="C34" s="35">
        <f t="shared" si="5"/>
        <v>19.727487797368489</v>
      </c>
      <c r="D34" s="35">
        <f t="shared" si="6"/>
        <v>-0.11404945469235736</v>
      </c>
      <c r="E34" s="35">
        <f t="shared" si="7"/>
        <v>350.03433866433869</v>
      </c>
      <c r="F34" s="33">
        <f t="shared" ref="F34" si="49">E34*60/(2*3.142)</f>
        <v>3342.1483640770721</v>
      </c>
      <c r="G34" s="34">
        <f t="shared" ref="G34" si="50">F34/$D$1</f>
        <v>1.1140494546923574</v>
      </c>
      <c r="H34" s="6"/>
      <c r="I34" s="16"/>
      <c r="J34" s="33"/>
      <c r="K34" s="35">
        <f t="shared" si="2"/>
        <v>21.262813087383424</v>
      </c>
      <c r="L34" s="16">
        <f t="shared" si="3"/>
        <v>22.056060389567449</v>
      </c>
      <c r="M34" s="16">
        <f t="shared" si="4"/>
        <v>19.318873476950873</v>
      </c>
      <c r="N34" s="16">
        <f t="shared" si="10"/>
        <v>19.727487797368489</v>
      </c>
      <c r="O34" s="7"/>
      <c r="P34" s="57">
        <f t="shared" si="14"/>
        <v>-0.53998322512015295</v>
      </c>
      <c r="Q34" s="57">
        <f t="shared" si="11"/>
        <v>1.1350397789378186E-2</v>
      </c>
      <c r="R34" s="62"/>
    </row>
    <row r="35" spans="1:18">
      <c r="A35" s="5">
        <v>21</v>
      </c>
      <c r="B35" s="6">
        <v>0.5</v>
      </c>
      <c r="C35" s="35">
        <f t="shared" si="5"/>
        <v>19.615104503653338</v>
      </c>
      <c r="D35" s="35">
        <f t="shared" si="6"/>
        <v>-0.10293610463583294</v>
      </c>
      <c r="E35" s="35">
        <f t="shared" si="7"/>
        <v>346.54252407657873</v>
      </c>
      <c r="F35" s="33">
        <f t="shared" ref="F35" si="51">E35*60/(2*3.142)</f>
        <v>3308.8083139074988</v>
      </c>
      <c r="G35" s="34">
        <f t="shared" ref="G35" si="52">F35/$D$1</f>
        <v>1.102936104635833</v>
      </c>
      <c r="H35" s="6"/>
      <c r="I35" s="16"/>
      <c r="J35" s="33"/>
      <c r="K35" s="35">
        <f t="shared" si="2"/>
        <v>21.529533488740007</v>
      </c>
      <c r="L35" s="16">
        <f t="shared" si="3"/>
        <v>21.685490412878451</v>
      </c>
      <c r="M35" s="16">
        <f t="shared" si="4"/>
        <v>19.215023901618459</v>
      </c>
      <c r="N35" s="16">
        <f t="shared" si="10"/>
        <v>19.615104503653338</v>
      </c>
      <c r="O35" s="7"/>
      <c r="P35" s="57">
        <f t="shared" si="14"/>
        <v>-0.64291932975598587</v>
      </c>
      <c r="Q35" s="57">
        <f t="shared" si="11"/>
        <v>1.1113350056524418E-2</v>
      </c>
      <c r="R35" s="62"/>
    </row>
    <row r="36" spans="1:18">
      <c r="A36" s="5">
        <v>22</v>
      </c>
      <c r="B36" s="6">
        <v>0.5</v>
      </c>
      <c r="C36" s="35">
        <f t="shared" si="5"/>
        <v>19.525379547783615</v>
      </c>
      <c r="D36" s="35">
        <f t="shared" si="6"/>
        <v>-9.2229726918000327E-2</v>
      </c>
      <c r="E36" s="35">
        <f t="shared" si="7"/>
        <v>343.17858019763571</v>
      </c>
      <c r="F36" s="33">
        <f t="shared" ref="F36" si="53">E36*60/(2*3.142)</f>
        <v>3276.689180754001</v>
      </c>
      <c r="G36" s="34">
        <f t="shared" ref="G36" si="54">F36/$D$1</f>
        <v>1.0922297269180004</v>
      </c>
      <c r="H36" s="6"/>
      <c r="I36" s="16"/>
      <c r="J36" s="33"/>
      <c r="K36" s="35">
        <f t="shared" si="2"/>
        <v>21.786486553967993</v>
      </c>
      <c r="L36" s="16">
        <f t="shared" si="3"/>
        <v>21.353463395973648</v>
      </c>
      <c r="M36" s="16">
        <f t="shared" si="4"/>
        <v>19.139949949941641</v>
      </c>
      <c r="N36" s="16">
        <f t="shared" si="10"/>
        <v>19.525379547783615</v>
      </c>
      <c r="O36" s="7"/>
      <c r="P36" s="57">
        <f t="shared" si="14"/>
        <v>-0.73514905667398622</v>
      </c>
      <c r="Q36" s="57">
        <f t="shared" si="11"/>
        <v>1.0706377717832616E-2</v>
      </c>
      <c r="R36" s="62"/>
    </row>
    <row r="37" spans="1:18">
      <c r="A37" s="5">
        <v>23</v>
      </c>
      <c r="B37" s="6">
        <v>0.5</v>
      </c>
      <c r="C37" s="35">
        <f t="shared" si="5"/>
        <v>19.455076822039729</v>
      </c>
      <c r="D37" s="35">
        <f t="shared" si="6"/>
        <v>-8.2054351304747336E-2</v>
      </c>
      <c r="E37" s="35">
        <f t="shared" si="7"/>
        <v>339.98147717995164</v>
      </c>
      <c r="F37" s="33">
        <f t="shared" ref="F37" si="55">E37*60/(2*3.142)</f>
        <v>3246.163053914242</v>
      </c>
      <c r="G37" s="34">
        <f t="shared" ref="G37" si="56">F37/$D$1</f>
        <v>1.0820543513047474</v>
      </c>
      <c r="H37" s="6"/>
      <c r="I37" s="16"/>
      <c r="J37" s="33"/>
      <c r="K37" s="35">
        <f t="shared" si="2"/>
        <v>22.030695568686063</v>
      </c>
      <c r="L37" s="16">
        <f t="shared" si="3"/>
        <v>21.058067731276559</v>
      </c>
      <c r="M37" s="16">
        <f t="shared" si="4"/>
        <v>19.088763299962622</v>
      </c>
      <c r="N37" s="16">
        <f t="shared" si="10"/>
        <v>19.455076822039729</v>
      </c>
      <c r="O37" s="7"/>
      <c r="P37" s="57">
        <f t="shared" si="14"/>
        <v>-0.81720340797873359</v>
      </c>
      <c r="Q37" s="57">
        <f t="shared" si="11"/>
        <v>1.017537561325299E-2</v>
      </c>
      <c r="R37" s="62"/>
    </row>
    <row r="38" spans="1:18">
      <c r="A38" s="5">
        <v>24</v>
      </c>
      <c r="B38" s="6">
        <v>0.5</v>
      </c>
      <c r="C38" s="35">
        <f t="shared" si="5"/>
        <v>19.401290137749459</v>
      </c>
      <c r="D38" s="35">
        <f t="shared" si="6"/>
        <v>-7.2495821391478033E-2</v>
      </c>
      <c r="E38" s="35">
        <f t="shared" si="7"/>
        <v>336.97818708120235</v>
      </c>
      <c r="F38" s="33">
        <f t="shared" ref="F38" si="57">E38*60/(2*3.142)</f>
        <v>3217.4874641744341</v>
      </c>
      <c r="G38" s="34">
        <f t="shared" ref="G38" si="58">F38/$D$1</f>
        <v>1.0724958213914779</v>
      </c>
      <c r="H38" s="6"/>
      <c r="I38" s="16"/>
      <c r="J38" s="33"/>
      <c r="K38" s="35">
        <f t="shared" si="2"/>
        <v>22.260100286604526</v>
      </c>
      <c r="L38" s="16">
        <f t="shared" si="3"/>
        <v>20.797082774267238</v>
      </c>
      <c r="M38" s="16">
        <f t="shared" si="4"/>
        <v>19.057183060871765</v>
      </c>
      <c r="N38" s="16">
        <f t="shared" si="10"/>
        <v>19.401290137749459</v>
      </c>
      <c r="O38" s="7"/>
      <c r="P38" s="57">
        <f t="shared" si="14"/>
        <v>-0.88969922937021162</v>
      </c>
      <c r="Q38" s="57">
        <f t="shared" si="11"/>
        <v>9.5585299132693036E-3</v>
      </c>
      <c r="R38" s="62"/>
    </row>
    <row r="39" spans="1:18">
      <c r="A39" s="5">
        <v>25</v>
      </c>
      <c r="B39" s="6">
        <v>0.5</v>
      </c>
      <c r="C39" s="35">
        <f t="shared" si="5"/>
        <v>19.361428042078643</v>
      </c>
      <c r="D39" s="35">
        <f t="shared" si="6"/>
        <v>-6.3608558211978111E-2</v>
      </c>
      <c r="E39" s="35">
        <f t="shared" si="7"/>
        <v>334.1858089902035</v>
      </c>
      <c r="F39" s="33">
        <f t="shared" ref="F39" si="59">E39*60/(2*3.142)</f>
        <v>3190.8256746359343</v>
      </c>
      <c r="G39" s="34">
        <f t="shared" ref="G39" si="60">F39/$D$1</f>
        <v>1.0636085582119781</v>
      </c>
      <c r="H39" s="6"/>
      <c r="I39" s="16"/>
      <c r="J39" s="33"/>
      <c r="K39" s="35">
        <f t="shared" si="2"/>
        <v>22.473394602912524</v>
      </c>
      <c r="L39" s="16">
        <f t="shared" si="3"/>
        <v>20.568091964704116</v>
      </c>
      <c r="M39" s="16">
        <f t="shared" si="4"/>
        <v>19.041486567616644</v>
      </c>
      <c r="N39" s="16">
        <f t="shared" si="10"/>
        <v>19.361428042078643</v>
      </c>
      <c r="O39" s="7"/>
      <c r="P39" s="57">
        <f t="shared" si="14"/>
        <v>-0.9533077875821897</v>
      </c>
      <c r="Q39" s="57">
        <f t="shared" si="11"/>
        <v>8.8872631794999213E-3</v>
      </c>
      <c r="R39" s="62"/>
    </row>
    <row r="40" spans="1:18">
      <c r="A40" s="5">
        <v>26</v>
      </c>
      <c r="B40" s="6">
        <v>0.5</v>
      </c>
      <c r="C40" s="35">
        <f t="shared" si="5"/>
        <v>19.333195844370845</v>
      </c>
      <c r="D40" s="35">
        <f t="shared" si="6"/>
        <v>-5.5421449936548468E-2</v>
      </c>
      <c r="E40" s="35">
        <f t="shared" si="7"/>
        <v>331.61341957006351</v>
      </c>
      <c r="F40" s="33">
        <f t="shared" ref="F40" si="61">E40*60/(2*3.142)</f>
        <v>3166.2643498096454</v>
      </c>
      <c r="G40" s="34">
        <f t="shared" ref="G40" si="62">F40/$D$1</f>
        <v>1.0554214499365484</v>
      </c>
      <c r="H40" s="6"/>
      <c r="I40" s="16"/>
      <c r="J40" s="33"/>
      <c r="K40" s="35">
        <f t="shared" si="2"/>
        <v>22.669885201522838</v>
      </c>
      <c r="L40" s="16">
        <f t="shared" si="3"/>
        <v>20.368574744932541</v>
      </c>
      <c r="M40" s="16">
        <f t="shared" si="4"/>
        <v>19.038459946455379</v>
      </c>
      <c r="N40" s="16">
        <f t="shared" si="10"/>
        <v>19.333195844370845</v>
      </c>
      <c r="O40" s="7"/>
      <c r="P40" s="57">
        <f t="shared" si="14"/>
        <v>-1.0087292375187382</v>
      </c>
      <c r="Q40" s="57">
        <f t="shared" si="11"/>
        <v>8.1871082754296429E-3</v>
      </c>
      <c r="R40" s="62"/>
    </row>
    <row r="41" spans="1:18">
      <c r="A41" s="5">
        <v>27</v>
      </c>
      <c r="B41" s="6">
        <v>0.5</v>
      </c>
      <c r="C41" s="35">
        <f t="shared" si="5"/>
        <v>19.314575642615466</v>
      </c>
      <c r="D41" s="35">
        <f t="shared" si="6"/>
        <v>-4.7942944969069534E-2</v>
      </c>
      <c r="E41" s="35">
        <f t="shared" si="7"/>
        <v>329.26367330928161</v>
      </c>
      <c r="F41" s="33">
        <f t="shared" ref="F41" si="63">E41*60/(2*3.142)</f>
        <v>3143.8288349072086</v>
      </c>
      <c r="G41" s="34">
        <f t="shared" ref="G41" si="64">F41/$D$1</f>
        <v>1.0479429449690696</v>
      </c>
      <c r="H41" s="6"/>
      <c r="I41" s="16"/>
      <c r="J41" s="33"/>
      <c r="K41" s="35">
        <f t="shared" si="2"/>
        <v>22.84936932074233</v>
      </c>
      <c r="L41" s="16">
        <f t="shared" si="3"/>
        <v>20.19598014304389</v>
      </c>
      <c r="M41" s="16">
        <f t="shared" si="4"/>
        <v>19.045349463786224</v>
      </c>
      <c r="N41" s="16">
        <f t="shared" si="10"/>
        <v>19.314575642615466</v>
      </c>
      <c r="O41" s="7"/>
      <c r="P41" s="57">
        <f t="shared" si="14"/>
        <v>-1.0566721824878078</v>
      </c>
      <c r="Q41" s="57">
        <f t="shared" si="11"/>
        <v>7.4785049674789342E-3</v>
      </c>
      <c r="R41" s="62"/>
    </row>
    <row r="42" spans="1:18">
      <c r="A42" s="5">
        <v>28</v>
      </c>
      <c r="B42" s="6">
        <v>0.5</v>
      </c>
      <c r="C42" s="35">
        <f t="shared" si="5"/>
        <v>19.303805259929746</v>
      </c>
      <c r="D42" s="35">
        <f t="shared" si="6"/>
        <v>-4.1165422987431609E-2</v>
      </c>
      <c r="E42" s="35">
        <f t="shared" si="7"/>
        <v>327.13417590265101</v>
      </c>
      <c r="F42" s="33">
        <f t="shared" ref="F42" si="65">E42*60/(2*3.142)</f>
        <v>3123.4962689622948</v>
      </c>
      <c r="G42" s="34">
        <f t="shared" ref="G42" si="66">F42/$D$1</f>
        <v>1.0411654229874316</v>
      </c>
      <c r="H42" s="6"/>
      <c r="I42" s="16"/>
      <c r="J42" s="33"/>
      <c r="K42" s="35">
        <f t="shared" si="2"/>
        <v>23.012029848301641</v>
      </c>
      <c r="L42" s="16">
        <f t="shared" si="3"/>
        <v>20.047784620289139</v>
      </c>
      <c r="M42" s="16">
        <f t="shared" si="4"/>
        <v>19.05981446859078</v>
      </c>
      <c r="N42" s="16">
        <f t="shared" si="10"/>
        <v>19.303805259929746</v>
      </c>
      <c r="O42" s="7"/>
      <c r="P42" s="57">
        <f t="shared" si="14"/>
        <v>-1.0978376054752395</v>
      </c>
      <c r="Q42" s="57">
        <f t="shared" si="11"/>
        <v>6.7775219816379254E-3</v>
      </c>
      <c r="R42" s="62"/>
    </row>
    <row r="43" spans="1:18">
      <c r="A43" s="5">
        <v>29</v>
      </c>
      <c r="B43" s="6">
        <v>0.5</v>
      </c>
      <c r="C43" s="35">
        <f t="shared" si="5"/>
        <v>19.299356732284149</v>
      </c>
      <c r="D43" s="35">
        <f t="shared" si="6"/>
        <v>-3.5068916911203209E-2</v>
      </c>
      <c r="E43" s="35">
        <f t="shared" si="7"/>
        <v>325.21865369350002</v>
      </c>
      <c r="F43" s="33">
        <f t="shared" ref="F43" si="67">E43*60/(2*3.142)</f>
        <v>3105.2067507336096</v>
      </c>
      <c r="G43" s="34">
        <f t="shared" ref="G43" si="68">F43/$D$1</f>
        <v>1.0350689169112033</v>
      </c>
      <c r="H43" s="6"/>
      <c r="I43" s="16"/>
      <c r="J43" s="33"/>
      <c r="K43" s="35">
        <f t="shared" si="2"/>
        <v>23.158345994131125</v>
      </c>
      <c r="L43" s="16">
        <f t="shared" si="3"/>
        <v>19.921536519408807</v>
      </c>
      <c r="M43" s="16">
        <f t="shared" si="4"/>
        <v>19.079882513539928</v>
      </c>
      <c r="N43" s="16">
        <f t="shared" si="10"/>
        <v>19.299356732284149</v>
      </c>
      <c r="O43" s="7"/>
      <c r="P43" s="57">
        <f t="shared" si="14"/>
        <v>-1.1329065223864427</v>
      </c>
      <c r="Q43" s="57">
        <f t="shared" si="11"/>
        <v>6.0965060762284001E-3</v>
      </c>
      <c r="R43" s="62"/>
    </row>
    <row r="44" spans="1:18">
      <c r="A44" s="5">
        <v>30</v>
      </c>
      <c r="B44" s="6">
        <v>0.5</v>
      </c>
      <c r="C44" s="35">
        <f t="shared" si="5"/>
        <v>19.299914885896161</v>
      </c>
      <c r="D44" s="35">
        <f t="shared" si="6"/>
        <v>-2.9624255382326433E-2</v>
      </c>
      <c r="E44" s="35">
        <f t="shared" si="7"/>
        <v>323.50794104112697</v>
      </c>
      <c r="F44" s="33">
        <f t="shared" ref="F44" si="69">E44*60/(2*3.142)</f>
        <v>3088.8727661469793</v>
      </c>
      <c r="G44" s="34">
        <f t="shared" ref="G44" si="70">F44/$D$1</f>
        <v>1.0296242553823265</v>
      </c>
      <c r="H44" s="6"/>
      <c r="I44" s="16"/>
      <c r="J44" s="33"/>
      <c r="K44" s="35">
        <f t="shared" si="2"/>
        <v>23.289017870824164</v>
      </c>
      <c r="L44" s="16">
        <f t="shared" si="3"/>
        <v>19.814889200032432</v>
      </c>
      <c r="M44" s="16">
        <f t="shared" si="4"/>
        <v>19.103907070856597</v>
      </c>
      <c r="N44" s="16">
        <f t="shared" si="10"/>
        <v>19.299914885896161</v>
      </c>
      <c r="O44" s="7"/>
      <c r="P44" s="57">
        <f t="shared" si="14"/>
        <v>-1.1625307777687692</v>
      </c>
      <c r="Q44" s="57">
        <f t="shared" si="11"/>
        <v>5.4446615288767757E-3</v>
      </c>
      <c r="R44" s="62"/>
    </row>
    <row r="45" spans="1:18">
      <c r="A45" s="5">
        <v>31</v>
      </c>
      <c r="B45" s="6">
        <v>0.5</v>
      </c>
      <c r="C45" s="35">
        <f t="shared" si="5"/>
        <v>19.304356410695565</v>
      </c>
      <c r="D45" s="35">
        <f t="shared" si="6"/>
        <v>-2.4795691558185808E-2</v>
      </c>
      <c r="E45" s="35">
        <f t="shared" si="7"/>
        <v>321.99080628758196</v>
      </c>
      <c r="F45" s="33">
        <f t="shared" ref="F45" si="71">E45*60/(2*3.142)</f>
        <v>3074.3870746745574</v>
      </c>
      <c r="G45" s="34">
        <f t="shared" ref="G45" si="72">F45/$D$1</f>
        <v>1.0247956915581857</v>
      </c>
      <c r="H45" s="6"/>
      <c r="I45" s="16"/>
      <c r="J45" s="33"/>
      <c r="K45" s="35">
        <f t="shared" si="2"/>
        <v>23.404903402603541</v>
      </c>
      <c r="L45" s="16">
        <f t="shared" si="3"/>
        <v>19.725624710422963</v>
      </c>
      <c r="M45" s="16">
        <f t="shared" si="4"/>
        <v>19.130528113026504</v>
      </c>
      <c r="N45" s="16">
        <f t="shared" si="10"/>
        <v>19.304356410695565</v>
      </c>
      <c r="O45" s="7"/>
      <c r="P45" s="57">
        <f t="shared" si="14"/>
        <v>-1.187326469326955</v>
      </c>
      <c r="Q45" s="57">
        <f t="shared" si="11"/>
        <v>4.8285638241406248E-3</v>
      </c>
      <c r="R45" s="62"/>
    </row>
    <row r="46" spans="1:18">
      <c r="A46" s="5">
        <v>32</v>
      </c>
      <c r="B46" s="6">
        <v>0.5</v>
      </c>
      <c r="C46" s="35">
        <f t="shared" si="5"/>
        <v>19.311729739740201</v>
      </c>
      <c r="D46" s="35">
        <f t="shared" si="6"/>
        <v>-2.0543079666312074E-2</v>
      </c>
      <c r="E46" s="35">
        <f t="shared" si="7"/>
        <v>320.65463563115526</v>
      </c>
      <c r="F46" s="33">
        <f t="shared" ref="F46" si="73">E46*60/(2*3.142)</f>
        <v>3061.6292389989362</v>
      </c>
      <c r="G46" s="34">
        <f t="shared" ref="G46" si="74">F46/$D$1</f>
        <v>1.020543079666312</v>
      </c>
      <c r="H46" s="6"/>
      <c r="I46" s="16"/>
      <c r="J46" s="33"/>
      <c r="K46" s="35">
        <f t="shared" ref="K46:K77" si="75">D46*$U$2+$D$7</f>
        <v>23.506966088008511</v>
      </c>
      <c r="L46" s="16">
        <f t="shared" ref="L46:L77" si="76">$U$3*P46+$D$7</f>
        <v>19.651669623624237</v>
      </c>
      <c r="M46" s="16">
        <f t="shared" ref="M46:M77" si="77">D46*$U$2+$U$3*P46+$D$7</f>
        <v>19.158635711632748</v>
      </c>
      <c r="N46" s="16">
        <f t="shared" si="10"/>
        <v>19.311729739740201</v>
      </c>
      <c r="O46" s="7"/>
      <c r="P46" s="57">
        <f t="shared" si="14"/>
        <v>-1.2078695489932669</v>
      </c>
      <c r="Q46" s="57">
        <f t="shared" si="11"/>
        <v>4.2526118918737345E-3</v>
      </c>
      <c r="R46" s="62"/>
    </row>
    <row r="47" spans="1:18">
      <c r="A47" s="5">
        <v>33</v>
      </c>
      <c r="B47" s="6">
        <v>0.5</v>
      </c>
      <c r="C47" s="35">
        <f t="shared" si="5"/>
        <v>19.321235958206977</v>
      </c>
      <c r="D47" s="35">
        <f t="shared" si="6"/>
        <v>-1.6823656185605312E-2</v>
      </c>
      <c r="E47" s="35">
        <f t="shared" si="7"/>
        <v>319.48599277351718</v>
      </c>
      <c r="F47" s="33">
        <f t="shared" ref="F47" si="78">E47*60/(2*3.142)</f>
        <v>3050.4709685568159</v>
      </c>
      <c r="G47" s="34">
        <f t="shared" ref="G47" si="79">F47/$D$1</f>
        <v>1.0168236561856052</v>
      </c>
      <c r="H47" s="6"/>
      <c r="I47" s="16"/>
      <c r="J47" s="33"/>
      <c r="K47" s="35">
        <f t="shared" si="75"/>
        <v>23.596232251545473</v>
      </c>
      <c r="L47" s="16">
        <f t="shared" si="76"/>
        <v>19.591104461356061</v>
      </c>
      <c r="M47" s="16">
        <f t="shared" si="77"/>
        <v>19.187336712901534</v>
      </c>
      <c r="N47" s="16">
        <f t="shared" si="10"/>
        <v>19.321235958206977</v>
      </c>
      <c r="O47" s="7"/>
      <c r="P47" s="57">
        <f t="shared" si="14"/>
        <v>-1.2246932051788721</v>
      </c>
      <c r="Q47" s="57">
        <f t="shared" si="11"/>
        <v>3.7194234807067621E-3</v>
      </c>
      <c r="R47" s="62"/>
    </row>
    <row r="48" spans="1:18">
      <c r="A48" s="5">
        <v>34</v>
      </c>
      <c r="B48" s="6">
        <v>0.5</v>
      </c>
      <c r="C48" s="35">
        <f t="shared" si="5"/>
        <v>19.332210895733692</v>
      </c>
      <c r="D48" s="35">
        <f t="shared" si="6"/>
        <v>-1.3593477803524517E-2</v>
      </c>
      <c r="E48" s="35">
        <f t="shared" si="7"/>
        <v>318.47107072586738</v>
      </c>
      <c r="F48" s="33">
        <f t="shared" ref="F48" si="80">E48*60/(2*3.142)</f>
        <v>3040.7804334105736</v>
      </c>
      <c r="G48" s="34">
        <f t="shared" ref="G48" si="81">F48/$D$1</f>
        <v>1.0135934778035245</v>
      </c>
      <c r="H48" s="6"/>
      <c r="I48" s="16"/>
      <c r="J48" s="33"/>
      <c r="K48" s="35">
        <f t="shared" si="75"/>
        <v>23.673756532715412</v>
      </c>
      <c r="L48" s="16">
        <f t="shared" si="76"/>
        <v>19.542167941263372</v>
      </c>
      <c r="M48" s="16">
        <f t="shared" si="77"/>
        <v>19.215924473978784</v>
      </c>
      <c r="N48" s="16">
        <f t="shared" si="10"/>
        <v>19.332210895733692</v>
      </c>
      <c r="O48" s="7"/>
      <c r="P48" s="57">
        <f t="shared" si="14"/>
        <v>-1.2382866829823966</v>
      </c>
      <c r="Q48" s="57">
        <f t="shared" si="11"/>
        <v>3.2301783820807943E-3</v>
      </c>
      <c r="R48" s="62"/>
    </row>
    <row r="49" spans="1:18">
      <c r="A49" s="5">
        <v>35</v>
      </c>
      <c r="B49" s="6">
        <v>0.5</v>
      </c>
      <c r="C49" s="35">
        <f t="shared" si="5"/>
        <v>19.344108497873002</v>
      </c>
      <c r="D49" s="35">
        <f t="shared" si="6"/>
        <v>-1.0808563589893917E-2</v>
      </c>
      <c r="E49" s="35">
        <f t="shared" si="7"/>
        <v>317.59605067994465</v>
      </c>
      <c r="F49" s="33">
        <f t="shared" ref="F49" si="82">E49*60/(2*3.142)</f>
        <v>3032.4256907696818</v>
      </c>
      <c r="G49" s="34">
        <f t="shared" ref="G49" si="83">F49/$D$1</f>
        <v>1.010808563589894</v>
      </c>
      <c r="H49" s="6"/>
      <c r="I49" s="16"/>
      <c r="J49" s="33"/>
      <c r="K49" s="35">
        <f t="shared" si="75"/>
        <v>23.740594473842545</v>
      </c>
      <c r="L49" s="16">
        <f t="shared" si="76"/>
        <v>19.503257112339753</v>
      </c>
      <c r="M49" s="16">
        <f t="shared" si="77"/>
        <v>19.243851586182299</v>
      </c>
      <c r="N49" s="16">
        <f t="shared" si="10"/>
        <v>19.344108497873002</v>
      </c>
      <c r="O49" s="7"/>
      <c r="P49" s="57">
        <f t="shared" si="14"/>
        <v>-1.2490952465722907</v>
      </c>
      <c r="Q49" s="57">
        <f t="shared" si="11"/>
        <v>2.7849142136306005E-3</v>
      </c>
      <c r="R49" s="62"/>
    </row>
    <row r="50" spans="1:18">
      <c r="A50" s="5">
        <v>36</v>
      </c>
      <c r="B50" s="6">
        <v>0.5</v>
      </c>
      <c r="C50" s="35">
        <f t="shared" si="5"/>
        <v>19.35648552558521</v>
      </c>
      <c r="D50" s="35">
        <f t="shared" si="6"/>
        <v>-8.4257842136906524E-3</v>
      </c>
      <c r="E50" s="35">
        <f t="shared" si="7"/>
        <v>316.84738139994158</v>
      </c>
      <c r="F50" s="33">
        <f t="shared" ref="F50:F113" si="84">E50*60/(2*3.142)</f>
        <v>3025.277352641072</v>
      </c>
      <c r="G50" s="34">
        <f t="shared" ref="G50:G113" si="85">F50/$D$1</f>
        <v>1.0084257842136906</v>
      </c>
      <c r="H50" s="6"/>
      <c r="I50" s="16"/>
      <c r="J50" s="33"/>
      <c r="K50" s="35">
        <f t="shared" si="75"/>
        <v>23.797781178871425</v>
      </c>
      <c r="L50" s="16">
        <f t="shared" si="76"/>
        <v>19.472924289170468</v>
      </c>
      <c r="M50" s="16">
        <f t="shared" si="77"/>
        <v>19.270705468041893</v>
      </c>
      <c r="N50" s="16">
        <f t="shared" si="10"/>
        <v>19.35648552558521</v>
      </c>
      <c r="O50" s="7"/>
      <c r="P50" s="57">
        <f t="shared" si="14"/>
        <v>-1.2575210307859812</v>
      </c>
      <c r="Q50" s="57">
        <f t="shared" si="11"/>
        <v>2.3827793762032645E-3</v>
      </c>
      <c r="R50" s="62"/>
    </row>
    <row r="51" spans="1:18">
      <c r="A51" s="5">
        <v>37</v>
      </c>
      <c r="B51" s="6">
        <v>0.5</v>
      </c>
      <c r="C51" s="35">
        <f t="shared" si="5"/>
        <v>19.368987594210417</v>
      </c>
      <c r="D51" s="35">
        <f t="shared" si="6"/>
        <v>-6.4035365825930056E-3</v>
      </c>
      <c r="E51" s="35">
        <f t="shared" si="7"/>
        <v>316.21199119425074</v>
      </c>
      <c r="F51" s="33">
        <f t="shared" si="84"/>
        <v>3019.210609747779</v>
      </c>
      <c r="G51" s="34">
        <f t="shared" si="85"/>
        <v>1.006403536582593</v>
      </c>
      <c r="H51" s="6"/>
      <c r="I51" s="16"/>
      <c r="J51" s="33"/>
      <c r="K51" s="35">
        <f t="shared" si="75"/>
        <v>23.846315122017767</v>
      </c>
      <c r="L51" s="16">
        <f t="shared" si="76"/>
        <v>19.449871557473131</v>
      </c>
      <c r="M51" s="16">
        <f t="shared" si="77"/>
        <v>19.296186679490901</v>
      </c>
      <c r="N51" s="16">
        <f t="shared" si="10"/>
        <v>19.368987594210417</v>
      </c>
      <c r="O51" s="7"/>
      <c r="P51" s="57">
        <f t="shared" si="14"/>
        <v>-1.2639245673685742</v>
      </c>
      <c r="Q51" s="57">
        <f t="shared" si="11"/>
        <v>2.0222476310976468E-3</v>
      </c>
      <c r="R51" s="62"/>
    </row>
    <row r="52" spans="1:18">
      <c r="A52" s="5">
        <v>38</v>
      </c>
      <c r="B52" s="6">
        <v>0.5</v>
      </c>
      <c r="C52" s="35">
        <f t="shared" si="5"/>
        <v>19.381336533998979</v>
      </c>
      <c r="D52" s="35">
        <f t="shared" si="6"/>
        <v>-4.7022380573506174E-3</v>
      </c>
      <c r="E52" s="35">
        <f t="shared" si="7"/>
        <v>315.67744319761954</v>
      </c>
      <c r="F52" s="33">
        <f t="shared" si="84"/>
        <v>3014.1067141720519</v>
      </c>
      <c r="G52" s="34">
        <f t="shared" si="85"/>
        <v>1.0047022380573507</v>
      </c>
      <c r="H52" s="6"/>
      <c r="I52" s="16"/>
      <c r="J52" s="33"/>
      <c r="K52" s="35">
        <f t="shared" si="75"/>
        <v>23.887146286623587</v>
      </c>
      <c r="L52" s="16">
        <f t="shared" si="76"/>
        <v>19.432943500466671</v>
      </c>
      <c r="M52" s="16">
        <f t="shared" si="77"/>
        <v>19.320089787090254</v>
      </c>
      <c r="N52" s="16">
        <f t="shared" si="10"/>
        <v>19.381336533998979</v>
      </c>
      <c r="O52" s="7"/>
      <c r="P52" s="57">
        <f t="shared" si="14"/>
        <v>-1.2686268054259249</v>
      </c>
      <c r="Q52" s="57">
        <f t="shared" si="11"/>
        <v>1.7012985252423882E-3</v>
      </c>
      <c r="R52" s="62"/>
    </row>
    <row r="53" spans="1:18">
      <c r="A53" s="5">
        <v>39</v>
      </c>
      <c r="B53" s="6">
        <v>0.5</v>
      </c>
      <c r="C53" s="35">
        <f t="shared" si="5"/>
        <v>19.393319031789179</v>
      </c>
      <c r="D53" s="35">
        <f t="shared" si="6"/>
        <v>-3.2846704204735032E-3</v>
      </c>
      <c r="E53" s="35">
        <f t="shared" si="7"/>
        <v>315.23204344611275</v>
      </c>
      <c r="F53" s="33">
        <f t="shared" si="84"/>
        <v>3009.8540112614205</v>
      </c>
      <c r="G53" s="34">
        <f t="shared" si="85"/>
        <v>1.0032846704204734</v>
      </c>
      <c r="H53" s="6"/>
      <c r="I53" s="16"/>
      <c r="J53" s="33"/>
      <c r="K53" s="35">
        <f t="shared" si="75"/>
        <v>23.921167909908636</v>
      </c>
      <c r="L53" s="16">
        <f t="shared" si="76"/>
        <v>19.421118686952966</v>
      </c>
      <c r="M53" s="16">
        <f t="shared" si="77"/>
        <v>19.342286596861602</v>
      </c>
      <c r="N53" s="16">
        <f t="shared" si="10"/>
        <v>19.393319031789179</v>
      </c>
      <c r="O53" s="7"/>
      <c r="P53" s="57">
        <f t="shared" si="14"/>
        <v>-1.2719114758463983</v>
      </c>
      <c r="Q53" s="57">
        <f t="shared" si="11"/>
        <v>1.4175676368771142E-3</v>
      </c>
      <c r="R53" s="62"/>
    </row>
    <row r="54" spans="1:18">
      <c r="A54" s="5">
        <v>40</v>
      </c>
      <c r="B54" s="6">
        <v>0.5</v>
      </c>
      <c r="C54" s="35">
        <f t="shared" si="5"/>
        <v>19.404776496738648</v>
      </c>
      <c r="D54" s="35">
        <f t="shared" si="6"/>
        <v>-2.1162000841409281E-3</v>
      </c>
      <c r="E54" s="35">
        <f t="shared" si="7"/>
        <v>314.86491006643706</v>
      </c>
      <c r="F54" s="33">
        <f t="shared" si="84"/>
        <v>3006.3486002524228</v>
      </c>
      <c r="G54" s="34">
        <f t="shared" si="85"/>
        <v>1.0021162000841408</v>
      </c>
      <c r="H54" s="6"/>
      <c r="I54" s="16"/>
      <c r="J54" s="33"/>
      <c r="K54" s="35">
        <f t="shared" si="75"/>
        <v>23.949211197980617</v>
      </c>
      <c r="L54" s="16">
        <f t="shared" si="76"/>
        <v>19.413500366650059</v>
      </c>
      <c r="M54" s="16">
        <f t="shared" si="77"/>
        <v>19.362711564630676</v>
      </c>
      <c r="N54" s="16">
        <f t="shared" si="10"/>
        <v>19.404776496738648</v>
      </c>
      <c r="O54" s="7"/>
      <c r="P54" s="57">
        <f t="shared" si="14"/>
        <v>-1.2740276759305391</v>
      </c>
      <c r="Q54" s="57">
        <f t="shared" si="11"/>
        <v>1.1684703363325751E-3</v>
      </c>
      <c r="R54" s="62"/>
    </row>
    <row r="55" spans="1:18">
      <c r="A55" s="5">
        <v>41</v>
      </c>
      <c r="B55" s="6">
        <v>1</v>
      </c>
      <c r="C55" s="35">
        <f t="shared" si="5"/>
        <v>21.559962950796255</v>
      </c>
      <c r="D55" s="35">
        <f t="shared" si="6"/>
        <v>3.2551562596181159E-2</v>
      </c>
      <c r="E55" s="35">
        <f t="shared" si="7"/>
        <v>303.97229903227986</v>
      </c>
      <c r="F55" s="33">
        <f t="shared" si="84"/>
        <v>2902.3453122114565</v>
      </c>
      <c r="G55" s="34">
        <f t="shared" si="85"/>
        <v>0.96744843740381881</v>
      </c>
      <c r="H55" s="6"/>
      <c r="I55" s="16"/>
      <c r="J55" s="33"/>
      <c r="K55" s="35">
        <f t="shared" si="75"/>
        <v>24.781237502308347</v>
      </c>
      <c r="L55" s="16">
        <f t="shared" si="76"/>
        <v>19.530685991996311</v>
      </c>
      <c r="M55" s="16">
        <f t="shared" si="77"/>
        <v>20.311923494304658</v>
      </c>
      <c r="N55" s="16">
        <f t="shared" si="10"/>
        <v>21.559962950796255</v>
      </c>
      <c r="O55" s="7"/>
      <c r="P55" s="57">
        <f t="shared" si="14"/>
        <v>-1.2414761133343579</v>
      </c>
      <c r="Q55" s="57">
        <f t="shared" si="11"/>
        <v>3.4667762680322088E-2</v>
      </c>
      <c r="R55" s="62"/>
    </row>
    <row r="56" spans="1:18">
      <c r="A56" s="5">
        <v>42</v>
      </c>
      <c r="B56" s="6">
        <v>1</v>
      </c>
      <c r="C56" s="35">
        <f t="shared" si="5"/>
        <v>21.359175169241926</v>
      </c>
      <c r="D56" s="35">
        <f t="shared" si="6"/>
        <v>4.7175242621197107E-2</v>
      </c>
      <c r="E56" s="35">
        <f t="shared" si="7"/>
        <v>299.37753876841987</v>
      </c>
      <c r="F56" s="33">
        <f t="shared" si="84"/>
        <v>2858.4742721364087</v>
      </c>
      <c r="G56" s="34">
        <f t="shared" si="85"/>
        <v>0.9528247573788029</v>
      </c>
      <c r="H56" s="6"/>
      <c r="I56" s="16"/>
      <c r="J56" s="33"/>
      <c r="K56" s="35">
        <f t="shared" si="75"/>
        <v>25.13220582290873</v>
      </c>
      <c r="L56" s="16">
        <f t="shared" si="76"/>
        <v>19.700516865432622</v>
      </c>
      <c r="M56" s="16">
        <f t="shared" si="77"/>
        <v>20.832722688341352</v>
      </c>
      <c r="N56" s="16">
        <f t="shared" si="10"/>
        <v>21.359175169241926</v>
      </c>
      <c r="O56" s="7"/>
      <c r="P56" s="57">
        <f t="shared" si="14"/>
        <v>-1.1943008707131608</v>
      </c>
      <c r="Q56" s="57">
        <f t="shared" si="11"/>
        <v>1.4623680025015948E-2</v>
      </c>
      <c r="R56" s="62"/>
    </row>
    <row r="57" spans="1:18">
      <c r="A57" s="5">
        <v>43</v>
      </c>
      <c r="B57" s="6">
        <v>1</v>
      </c>
      <c r="C57" s="35">
        <f t="shared" si="5"/>
        <v>21.923771754085621</v>
      </c>
      <c r="D57" s="35">
        <f t="shared" si="6"/>
        <v>6.1659805393334863E-2</v>
      </c>
      <c r="E57" s="35">
        <f t="shared" si="7"/>
        <v>294.8264891454142</v>
      </c>
      <c r="F57" s="33">
        <f t="shared" si="84"/>
        <v>2815.0205838199954</v>
      </c>
      <c r="G57" s="34">
        <f t="shared" si="85"/>
        <v>0.93834019460666518</v>
      </c>
      <c r="H57" s="6"/>
      <c r="I57" s="16"/>
      <c r="J57" s="33"/>
      <c r="K57" s="35">
        <f t="shared" si="75"/>
        <v>25.479835329440036</v>
      </c>
      <c r="L57" s="16">
        <f t="shared" si="76"/>
        <v>19.922492164848627</v>
      </c>
      <c r="M57" s="16">
        <f t="shared" si="77"/>
        <v>21.402327494288663</v>
      </c>
      <c r="N57" s="16">
        <f t="shared" si="10"/>
        <v>21.923771754085621</v>
      </c>
      <c r="O57" s="7"/>
      <c r="P57" s="57">
        <f t="shared" si="14"/>
        <v>-1.132641065319826</v>
      </c>
      <c r="Q57" s="57">
        <f t="shared" si="11"/>
        <v>1.4484562772137756E-2</v>
      </c>
      <c r="R57" s="62"/>
    </row>
    <row r="58" spans="1:18">
      <c r="A58" s="5">
        <v>44</v>
      </c>
      <c r="B58" s="6">
        <v>1</v>
      </c>
      <c r="C58" s="35">
        <f t="shared" si="5"/>
        <v>22.172941995084553</v>
      </c>
      <c r="D58" s="35">
        <f t="shared" si="6"/>
        <v>7.0286207930754394E-2</v>
      </c>
      <c r="E58" s="35">
        <f t="shared" si="7"/>
        <v>292.11607346815697</v>
      </c>
      <c r="F58" s="33">
        <f t="shared" si="84"/>
        <v>2789.1413762077368</v>
      </c>
      <c r="G58" s="34">
        <f t="shared" si="85"/>
        <v>0.92971379206924565</v>
      </c>
      <c r="H58" s="6"/>
      <c r="I58" s="16"/>
      <c r="J58" s="33"/>
      <c r="K58" s="35">
        <f t="shared" si="75"/>
        <v>25.686868990338105</v>
      </c>
      <c r="L58" s="16">
        <f t="shared" si="76"/>
        <v>20.175522513399343</v>
      </c>
      <c r="M58" s="16">
        <f t="shared" si="77"/>
        <v>21.862391503737449</v>
      </c>
      <c r="N58" s="16">
        <f t="shared" si="10"/>
        <v>22.172941995084553</v>
      </c>
      <c r="O58" s="7"/>
      <c r="P58" s="57">
        <f t="shared" si="14"/>
        <v>-1.0623548573890715</v>
      </c>
      <c r="Q58" s="57">
        <f t="shared" si="11"/>
        <v>8.6264025374195308E-3</v>
      </c>
      <c r="R58" s="62"/>
    </row>
    <row r="59" spans="1:18">
      <c r="A59" s="5">
        <v>45</v>
      </c>
      <c r="B59" s="6">
        <v>1</v>
      </c>
      <c r="C59" s="35">
        <f t="shared" si="5"/>
        <v>22.483664389941527</v>
      </c>
      <c r="D59" s="35">
        <f t="shared" si="6"/>
        <v>7.6076184937882776E-2</v>
      </c>
      <c r="E59" s="35">
        <f t="shared" si="7"/>
        <v>290.29686269251727</v>
      </c>
      <c r="F59" s="33">
        <f t="shared" si="84"/>
        <v>2771.7714451863517</v>
      </c>
      <c r="G59" s="34">
        <f t="shared" si="85"/>
        <v>0.92392381506211718</v>
      </c>
      <c r="H59" s="6"/>
      <c r="I59" s="16"/>
      <c r="J59" s="33"/>
      <c r="K59" s="35">
        <f t="shared" si="75"/>
        <v>25.825828438509188</v>
      </c>
      <c r="L59" s="16">
        <f t="shared" si="76"/>
        <v>20.449396779175721</v>
      </c>
      <c r="M59" s="16">
        <f t="shared" si="77"/>
        <v>22.275225217684905</v>
      </c>
      <c r="N59" s="16">
        <f t="shared" si="10"/>
        <v>22.483664389941527</v>
      </c>
      <c r="O59" s="7"/>
      <c r="P59" s="57">
        <f t="shared" si="14"/>
        <v>-0.98627867245118872</v>
      </c>
      <c r="Q59" s="57">
        <f t="shared" si="11"/>
        <v>5.7899770071283829E-3</v>
      </c>
      <c r="R59" s="62"/>
    </row>
    <row r="60" spans="1:18">
      <c r="A60" s="5">
        <v>46</v>
      </c>
      <c r="B60" s="6">
        <v>1</v>
      </c>
      <c r="C60" s="35">
        <f t="shared" si="5"/>
        <v>22.727888613953169</v>
      </c>
      <c r="D60" s="35">
        <f t="shared" si="6"/>
        <v>7.8887334788384125E-2</v>
      </c>
      <c r="E60" s="35">
        <f t="shared" si="7"/>
        <v>289.41359940948968</v>
      </c>
      <c r="F60" s="33">
        <f t="shared" si="84"/>
        <v>2763.3379956348476</v>
      </c>
      <c r="G60" s="34">
        <f t="shared" si="85"/>
        <v>0.92111266521161583</v>
      </c>
      <c r="H60" s="6"/>
      <c r="I60" s="16"/>
      <c r="J60" s="33"/>
      <c r="K60" s="35">
        <f t="shared" si="75"/>
        <v>25.893296034921221</v>
      </c>
      <c r="L60" s="16">
        <f t="shared" si="76"/>
        <v>20.733391184413904</v>
      </c>
      <c r="M60" s="16">
        <f t="shared" si="77"/>
        <v>22.626687219335121</v>
      </c>
      <c r="N60" s="16">
        <f t="shared" si="10"/>
        <v>22.727888613953169</v>
      </c>
      <c r="O60" s="7"/>
      <c r="P60" s="57">
        <f t="shared" si="14"/>
        <v>-0.90739133766280455</v>
      </c>
      <c r="Q60" s="57">
        <f t="shared" si="11"/>
        <v>2.8111498505013488E-3</v>
      </c>
      <c r="R60" s="62"/>
    </row>
    <row r="61" spans="1:18">
      <c r="A61" s="5">
        <v>47</v>
      </c>
      <c r="B61" s="6">
        <v>1</v>
      </c>
      <c r="C61" s="35">
        <f t="shared" si="5"/>
        <v>22.952997780887106</v>
      </c>
      <c r="D61" s="35">
        <f t="shared" si="6"/>
        <v>7.9552683158097964E-2</v>
      </c>
      <c r="E61" s="35">
        <f t="shared" si="7"/>
        <v>289.2045469517256</v>
      </c>
      <c r="F61" s="33">
        <f t="shared" si="84"/>
        <v>2761.3419505257061</v>
      </c>
      <c r="G61" s="34">
        <f t="shared" si="85"/>
        <v>0.92044731684190206</v>
      </c>
      <c r="H61" s="6"/>
      <c r="I61" s="16"/>
      <c r="J61" s="33"/>
      <c r="K61" s="35">
        <f t="shared" si="75"/>
        <v>25.909264395794352</v>
      </c>
      <c r="L61" s="16">
        <f t="shared" si="76"/>
        <v>21.019780843783057</v>
      </c>
      <c r="M61" s="16">
        <f t="shared" si="77"/>
        <v>22.929045239577409</v>
      </c>
      <c r="N61" s="16">
        <f t="shared" si="10"/>
        <v>22.952997780887106</v>
      </c>
      <c r="O61" s="7"/>
      <c r="P61" s="57">
        <f t="shared" si="14"/>
        <v>-0.82783865450470662</v>
      </c>
      <c r="Q61" s="57">
        <f t="shared" si="11"/>
        <v>6.6534836971383904E-4</v>
      </c>
      <c r="R61" s="62"/>
    </row>
    <row r="62" spans="1:18">
      <c r="A62" s="5">
        <v>48</v>
      </c>
      <c r="B62" s="6">
        <v>1</v>
      </c>
      <c r="C62" s="35">
        <f t="shared" si="5"/>
        <v>23.145724854231315</v>
      </c>
      <c r="D62" s="35">
        <f t="shared" si="6"/>
        <v>7.8456613272638157E-2</v>
      </c>
      <c r="E62" s="35">
        <f t="shared" si="7"/>
        <v>289.54893210973711</v>
      </c>
      <c r="F62" s="33">
        <f t="shared" si="84"/>
        <v>2764.6301601820855</v>
      </c>
      <c r="G62" s="34">
        <f t="shared" si="85"/>
        <v>0.9215433867273618</v>
      </c>
      <c r="H62" s="6"/>
      <c r="I62" s="16"/>
      <c r="J62" s="33"/>
      <c r="K62" s="35">
        <f t="shared" si="75"/>
        <v>25.882958718543314</v>
      </c>
      <c r="L62" s="16">
        <f t="shared" si="76"/>
        <v>21.302224651564554</v>
      </c>
      <c r="M62" s="16">
        <f t="shared" si="77"/>
        <v>23.185183370107868</v>
      </c>
      <c r="N62" s="16">
        <f t="shared" si="10"/>
        <v>23.145724854231315</v>
      </c>
      <c r="O62" s="7"/>
      <c r="P62" s="57">
        <f t="shared" si="14"/>
        <v>-0.74938204123206842</v>
      </c>
      <c r="Q62" s="57">
        <f t="shared" si="11"/>
        <v>-1.0960698854598078E-3</v>
      </c>
      <c r="R62" s="62"/>
    </row>
    <row r="63" spans="1:18">
      <c r="A63" s="5">
        <v>49</v>
      </c>
      <c r="B63" s="6">
        <v>1</v>
      </c>
      <c r="C63" s="35">
        <f t="shared" si="5"/>
        <v>23.313912263903134</v>
      </c>
      <c r="D63" s="35">
        <f t="shared" si="6"/>
        <v>7.6039712109332566E-2</v>
      </c>
      <c r="E63" s="35">
        <f t="shared" si="7"/>
        <v>290.30832245524766</v>
      </c>
      <c r="F63" s="33">
        <f t="shared" si="84"/>
        <v>2771.8808636720023</v>
      </c>
      <c r="G63" s="34">
        <f t="shared" si="85"/>
        <v>0.92396028789066742</v>
      </c>
      <c r="H63" s="6"/>
      <c r="I63" s="16"/>
      <c r="J63" s="33"/>
      <c r="K63" s="35">
        <f t="shared" si="75"/>
        <v>25.824953090623982</v>
      </c>
      <c r="L63" s="16">
        <f t="shared" si="76"/>
        <v>21.575967615158152</v>
      </c>
      <c r="M63" s="16">
        <f t="shared" si="77"/>
        <v>23.400920705782134</v>
      </c>
      <c r="N63" s="16">
        <f t="shared" si="10"/>
        <v>23.313912263903134</v>
      </c>
      <c r="O63" s="7"/>
      <c r="P63" s="57">
        <f t="shared" si="14"/>
        <v>-0.67334232912273584</v>
      </c>
      <c r="Q63" s="57">
        <f t="shared" si="11"/>
        <v>-2.4169011633055903E-3</v>
      </c>
      <c r="R63" s="62"/>
    </row>
    <row r="64" spans="1:18">
      <c r="A64" s="5">
        <v>50</v>
      </c>
      <c r="B64" s="6">
        <v>1</v>
      </c>
      <c r="C64" s="35">
        <f t="shared" si="5"/>
        <v>23.458078829287192</v>
      </c>
      <c r="D64" s="35">
        <f t="shared" si="6"/>
        <v>7.2634290095361848E-2</v>
      </c>
      <c r="E64" s="35">
        <f t="shared" si="7"/>
        <v>291.37830605203732</v>
      </c>
      <c r="F64" s="33">
        <f t="shared" si="84"/>
        <v>2782.0971297139145</v>
      </c>
      <c r="G64" s="34">
        <f t="shared" si="85"/>
        <v>0.92736570990463818</v>
      </c>
      <c r="H64" s="6"/>
      <c r="I64" s="16"/>
      <c r="J64" s="33"/>
      <c r="K64" s="35">
        <f t="shared" si="75"/>
        <v>25.743222962288684</v>
      </c>
      <c r="L64" s="16">
        <f t="shared" si="76"/>
        <v>21.837451059501454</v>
      </c>
      <c r="M64" s="16">
        <f t="shared" si="77"/>
        <v>23.580674021790138</v>
      </c>
      <c r="N64" s="16">
        <f t="shared" si="10"/>
        <v>23.458078829287192</v>
      </c>
      <c r="O64" s="7"/>
      <c r="P64" s="57">
        <f t="shared" si="14"/>
        <v>-0.60070803902737402</v>
      </c>
      <c r="Q64" s="57">
        <f t="shared" si="11"/>
        <v>-3.4054220139707186E-3</v>
      </c>
      <c r="R64" s="62"/>
    </row>
    <row r="65" spans="1:18">
      <c r="A65" s="5">
        <v>51</v>
      </c>
      <c r="B65" s="6">
        <v>1</v>
      </c>
      <c r="C65" s="35">
        <f t="shared" si="5"/>
        <v>23.58121509396527</v>
      </c>
      <c r="D65" s="35">
        <f t="shared" si="6"/>
        <v>6.8531422608440917E-2</v>
      </c>
      <c r="E65" s="35">
        <f t="shared" si="7"/>
        <v>292.66742701642784</v>
      </c>
      <c r="F65" s="33">
        <f t="shared" si="84"/>
        <v>2794.4057321746773</v>
      </c>
      <c r="G65" s="34">
        <f t="shared" si="85"/>
        <v>0.93146857739155908</v>
      </c>
      <c r="H65" s="6"/>
      <c r="I65" s="16"/>
      <c r="J65" s="33"/>
      <c r="K65" s="35">
        <f t="shared" si="75"/>
        <v>25.644754142602583</v>
      </c>
      <c r="L65" s="16">
        <f t="shared" si="76"/>
        <v>22.08416418089184</v>
      </c>
      <c r="M65" s="16">
        <f t="shared" si="77"/>
        <v>23.728918323494423</v>
      </c>
      <c r="N65" s="16">
        <f t="shared" si="10"/>
        <v>23.58121509396527</v>
      </c>
      <c r="O65" s="7"/>
      <c r="P65" s="57">
        <f t="shared" si="14"/>
        <v>-0.5321766164189331</v>
      </c>
      <c r="Q65" s="57">
        <f t="shared" si="11"/>
        <v>-4.1028674869209303E-3</v>
      </c>
      <c r="R65" s="62"/>
    </row>
    <row r="66" spans="1:18">
      <c r="A66" s="5">
        <v>52</v>
      </c>
      <c r="B66" s="6">
        <v>1</v>
      </c>
      <c r="C66" s="35">
        <f t="shared" si="5"/>
        <v>23.685338288320402</v>
      </c>
      <c r="D66" s="35">
        <f t="shared" si="6"/>
        <v>6.3967064800824425E-2</v>
      </c>
      <c r="E66" s="35">
        <f t="shared" si="7"/>
        <v>294.10154823958095</v>
      </c>
      <c r="F66" s="33">
        <f t="shared" si="84"/>
        <v>2808.0988055975267</v>
      </c>
      <c r="G66" s="34">
        <f t="shared" si="85"/>
        <v>0.93603293519917563</v>
      </c>
      <c r="H66" s="6"/>
      <c r="I66" s="16"/>
      <c r="J66" s="33"/>
      <c r="K66" s="35">
        <f t="shared" si="75"/>
        <v>25.535209555219787</v>
      </c>
      <c r="L66" s="16">
        <f t="shared" si="76"/>
        <v>22.314445614174808</v>
      </c>
      <c r="M66" s="16">
        <f t="shared" si="77"/>
        <v>23.849655169394595</v>
      </c>
      <c r="N66" s="16">
        <f t="shared" si="10"/>
        <v>23.685338288320402</v>
      </c>
      <c r="O66" s="7"/>
      <c r="P66" s="57">
        <f t="shared" si="14"/>
        <v>-0.46820955161810868</v>
      </c>
      <c r="Q66" s="57">
        <f t="shared" si="11"/>
        <v>-4.5643578076164926E-3</v>
      </c>
      <c r="R66" s="62"/>
    </row>
    <row r="67" spans="1:18">
      <c r="A67" s="5">
        <v>53</v>
      </c>
      <c r="B67" s="6">
        <v>1</v>
      </c>
      <c r="C67" s="35">
        <f t="shared" si="5"/>
        <v>23.772651565362541</v>
      </c>
      <c r="D67" s="35">
        <f t="shared" si="6"/>
        <v>5.9135539056877559E-2</v>
      </c>
      <c r="E67" s="35">
        <f t="shared" si="7"/>
        <v>295.61961362832903</v>
      </c>
      <c r="F67" s="33">
        <f t="shared" si="84"/>
        <v>2822.5933828293673</v>
      </c>
      <c r="G67" s="34">
        <f t="shared" si="85"/>
        <v>0.94086446094312248</v>
      </c>
      <c r="H67" s="6"/>
      <c r="I67" s="16"/>
      <c r="J67" s="33"/>
      <c r="K67" s="35">
        <f t="shared" si="75"/>
        <v>25.419252937365062</v>
      </c>
      <c r="L67" s="16">
        <f t="shared" si="76"/>
        <v>22.527333554779567</v>
      </c>
      <c r="M67" s="16">
        <f t="shared" si="77"/>
        <v>23.946586492144629</v>
      </c>
      <c r="N67" s="16">
        <f t="shared" si="10"/>
        <v>23.772651565362541</v>
      </c>
      <c r="O67" s="7"/>
      <c r="P67" s="57">
        <f t="shared" si="14"/>
        <v>-0.4090740125612311</v>
      </c>
      <c r="Q67" s="57">
        <f t="shared" si="11"/>
        <v>-4.8315257439468656E-3</v>
      </c>
      <c r="R67" s="62"/>
    </row>
    <row r="68" spans="1:18">
      <c r="A68" s="5">
        <v>54</v>
      </c>
      <c r="B68" s="6">
        <v>1</v>
      </c>
      <c r="C68" s="35">
        <f t="shared" si="5"/>
        <v>23.845117563758489</v>
      </c>
      <c r="D68" s="35">
        <f t="shared" si="6"/>
        <v>5.419282099098291E-2</v>
      </c>
      <c r="E68" s="35">
        <f t="shared" si="7"/>
        <v>297.17261564463314</v>
      </c>
      <c r="F68" s="33">
        <f t="shared" si="84"/>
        <v>2837.4215370270513</v>
      </c>
      <c r="G68" s="34">
        <f t="shared" si="85"/>
        <v>0.94580717900901712</v>
      </c>
      <c r="H68" s="6"/>
      <c r="I68" s="16"/>
      <c r="J68" s="33"/>
      <c r="K68" s="35">
        <f t="shared" si="75"/>
        <v>25.30062770378359</v>
      </c>
      <c r="L68" s="16">
        <f t="shared" si="76"/>
        <v>22.722427710347105</v>
      </c>
      <c r="M68" s="16">
        <f t="shared" si="77"/>
        <v>24.023055414130695</v>
      </c>
      <c r="N68" s="16">
        <f t="shared" si="10"/>
        <v>23.845117563758489</v>
      </c>
      <c r="O68" s="7"/>
      <c r="P68" s="57">
        <f t="shared" si="14"/>
        <v>-0.35488119157024822</v>
      </c>
      <c r="Q68" s="57">
        <f t="shared" si="11"/>
        <v>-4.9427180658946496E-3</v>
      </c>
      <c r="R68" s="62"/>
    </row>
    <row r="69" spans="1:18">
      <c r="A69" s="5">
        <v>55</v>
      </c>
      <c r="B69" s="6">
        <v>1</v>
      </c>
      <c r="C69" s="35">
        <f t="shared" si="5"/>
        <v>23.904590773343227</v>
      </c>
      <c r="D69" s="35">
        <f t="shared" si="6"/>
        <v>4.9262651236973397E-2</v>
      </c>
      <c r="E69" s="35">
        <f t="shared" si="7"/>
        <v>298.72167498134297</v>
      </c>
      <c r="F69" s="33">
        <f t="shared" si="84"/>
        <v>2852.2120462890798</v>
      </c>
      <c r="G69" s="34">
        <f t="shared" si="85"/>
        <v>0.95073734876302662</v>
      </c>
      <c r="H69" s="6"/>
      <c r="I69" s="16"/>
      <c r="J69" s="33"/>
      <c r="K69" s="35">
        <f t="shared" si="75"/>
        <v>25.182303629687361</v>
      </c>
      <c r="L69" s="16">
        <f t="shared" si="76"/>
        <v>22.899773254800209</v>
      </c>
      <c r="M69" s="16">
        <f t="shared" si="77"/>
        <v>24.08207688448757</v>
      </c>
      <c r="N69" s="16">
        <f t="shared" si="10"/>
        <v>23.904590773343227</v>
      </c>
      <c r="O69" s="7"/>
      <c r="P69" s="57">
        <f t="shared" si="14"/>
        <v>-0.30561854033327485</v>
      </c>
      <c r="Q69" s="57">
        <f t="shared" si="11"/>
        <v>-4.9301697540095127E-3</v>
      </c>
      <c r="R69" s="62"/>
    </row>
    <row r="70" spans="1:18">
      <c r="A70" s="5">
        <v>56</v>
      </c>
      <c r="B70" s="6">
        <v>1</v>
      </c>
      <c r="C70" s="35">
        <f t="shared" si="5"/>
        <v>23.952763412578516</v>
      </c>
      <c r="D70" s="35">
        <f t="shared" si="6"/>
        <v>4.4440968589769606E-2</v>
      </c>
      <c r="E70" s="35">
        <f t="shared" si="7"/>
        <v>300.23664766909434</v>
      </c>
      <c r="F70" s="33">
        <f t="shared" si="84"/>
        <v>2866.6770942306912</v>
      </c>
      <c r="G70" s="34">
        <f t="shared" si="85"/>
        <v>0.95555903141023035</v>
      </c>
      <c r="H70" s="6"/>
      <c r="I70" s="16"/>
      <c r="J70" s="33"/>
      <c r="K70" s="35">
        <f t="shared" si="75"/>
        <v>25.066583246154472</v>
      </c>
      <c r="L70" s="16">
        <f t="shared" si="76"/>
        <v>23.05976074172338</v>
      </c>
      <c r="M70" s="16">
        <f t="shared" si="77"/>
        <v>24.126343987877853</v>
      </c>
      <c r="N70" s="16">
        <f t="shared" si="10"/>
        <v>23.952763412578516</v>
      </c>
      <c r="O70" s="7"/>
      <c r="P70" s="57">
        <f t="shared" si="14"/>
        <v>-0.26117757174350525</v>
      </c>
      <c r="Q70" s="57">
        <f t="shared" si="11"/>
        <v>-4.8216826472037913E-3</v>
      </c>
      <c r="R70" s="62"/>
    </row>
    <row r="71" spans="1:18">
      <c r="A71" s="5">
        <v>57</v>
      </c>
      <c r="B71" s="6">
        <v>1</v>
      </c>
      <c r="C71" s="35">
        <f t="shared" si="5"/>
        <v>23.991181799831949</v>
      </c>
      <c r="D71" s="35">
        <f t="shared" si="6"/>
        <v>3.980025042987851E-2</v>
      </c>
      <c r="E71" s="35">
        <f t="shared" si="7"/>
        <v>301.69476131493218</v>
      </c>
      <c r="F71" s="33">
        <f t="shared" si="84"/>
        <v>2880.5992487103645</v>
      </c>
      <c r="G71" s="34">
        <f t="shared" si="85"/>
        <v>0.96019974957012144</v>
      </c>
      <c r="H71" s="6"/>
      <c r="I71" s="16"/>
      <c r="J71" s="33"/>
      <c r="K71" s="35">
        <f t="shared" si="75"/>
        <v>24.955206010317085</v>
      </c>
      <c r="L71" s="16">
        <f t="shared" si="76"/>
        <v>23.203041643270943</v>
      </c>
      <c r="M71" s="16">
        <f t="shared" si="77"/>
        <v>24.158247653588028</v>
      </c>
      <c r="N71" s="16">
        <f t="shared" si="10"/>
        <v>23.991181799831949</v>
      </c>
      <c r="O71" s="7"/>
      <c r="P71" s="57">
        <f t="shared" si="14"/>
        <v>-0.22137732131362675</v>
      </c>
      <c r="Q71" s="57">
        <f t="shared" si="11"/>
        <v>-4.6407181598910954E-3</v>
      </c>
      <c r="R71" s="62"/>
    </row>
    <row r="72" spans="1:18">
      <c r="A72" s="5">
        <v>58</v>
      </c>
      <c r="B72" s="6">
        <v>1</v>
      </c>
      <c r="C72" s="35">
        <f t="shared" si="5"/>
        <v>24.021242861786273</v>
      </c>
      <c r="D72" s="35">
        <f t="shared" si="6"/>
        <v>3.539324267281381E-2</v>
      </c>
      <c r="E72" s="35">
        <f t="shared" si="7"/>
        <v>303.07944315220186</v>
      </c>
      <c r="F72" s="33">
        <f t="shared" si="84"/>
        <v>2893.8202719815586</v>
      </c>
      <c r="G72" s="34">
        <f t="shared" si="85"/>
        <v>0.96460675732718615</v>
      </c>
      <c r="H72" s="6"/>
      <c r="I72" s="16"/>
      <c r="J72" s="33"/>
      <c r="K72" s="35">
        <f t="shared" si="75"/>
        <v>24.849437824147532</v>
      </c>
      <c r="L72" s="16">
        <f t="shared" si="76"/>
        <v>23.330457316893074</v>
      </c>
      <c r="M72" s="16">
        <f t="shared" si="77"/>
        <v>24.179895141040603</v>
      </c>
      <c r="N72" s="16">
        <f t="shared" si="10"/>
        <v>24.021242861786273</v>
      </c>
      <c r="O72" s="7"/>
      <c r="P72" s="57">
        <f t="shared" si="14"/>
        <v>-0.18598407864081296</v>
      </c>
      <c r="Q72" s="57">
        <f t="shared" si="11"/>
        <v>-4.4070077570647001E-3</v>
      </c>
      <c r="R72" s="62"/>
    </row>
    <row r="73" spans="1:18">
      <c r="A73" s="5">
        <v>59</v>
      </c>
      <c r="B73" s="6">
        <v>1</v>
      </c>
      <c r="C73" s="35">
        <f t="shared" si="5"/>
        <v>24.044201049336863</v>
      </c>
      <c r="D73" s="35">
        <f t="shared" si="6"/>
        <v>3.1256296677123978E-2</v>
      </c>
      <c r="E73" s="35">
        <f t="shared" si="7"/>
        <v>304.37927158404761</v>
      </c>
      <c r="F73" s="33">
        <f t="shared" si="84"/>
        <v>2906.2311099686281</v>
      </c>
      <c r="G73" s="34">
        <f t="shared" si="85"/>
        <v>0.96874370332287607</v>
      </c>
      <c r="H73" s="6"/>
      <c r="I73" s="16"/>
      <c r="J73" s="33"/>
      <c r="K73" s="35">
        <f t="shared" si="75"/>
        <v>24.750151120250976</v>
      </c>
      <c r="L73" s="16">
        <f t="shared" si="76"/>
        <v>23.442979984930719</v>
      </c>
      <c r="M73" s="16">
        <f t="shared" si="77"/>
        <v>24.193131105181696</v>
      </c>
      <c r="N73" s="16">
        <f t="shared" si="10"/>
        <v>24.044201049336863</v>
      </c>
      <c r="O73" s="7"/>
      <c r="P73" s="57">
        <f t="shared" si="14"/>
        <v>-0.15472778196368897</v>
      </c>
      <c r="Q73" s="57">
        <f t="shared" si="11"/>
        <v>-4.1369459956898322E-3</v>
      </c>
      <c r="R73" s="62"/>
    </row>
    <row r="74" spans="1:18">
      <c r="A74" s="5">
        <v>60</v>
      </c>
      <c r="B74" s="6">
        <v>1</v>
      </c>
      <c r="C74" s="35">
        <f t="shared" si="5"/>
        <v>24.061174268393071</v>
      </c>
      <c r="D74" s="35">
        <f t="shared" si="6"/>
        <v>2.7412279305641732E-2</v>
      </c>
      <c r="E74" s="35">
        <f t="shared" si="7"/>
        <v>305.58706184216737</v>
      </c>
      <c r="F74" s="33">
        <f t="shared" si="84"/>
        <v>2917.7631620830748</v>
      </c>
      <c r="G74" s="34">
        <f t="shared" si="85"/>
        <v>0.97258772069435828</v>
      </c>
      <c r="H74" s="6"/>
      <c r="I74" s="16"/>
      <c r="J74" s="33"/>
      <c r="K74" s="35">
        <f t="shared" si="75"/>
        <v>24.657894703335401</v>
      </c>
      <c r="L74" s="16">
        <f t="shared" si="76"/>
        <v>23.541664190431028</v>
      </c>
      <c r="M74" s="16">
        <f t="shared" si="77"/>
        <v>24.199558893766433</v>
      </c>
      <c r="N74" s="16">
        <f t="shared" si="10"/>
        <v>24.061174268393071</v>
      </c>
      <c r="O74" s="7"/>
      <c r="P74" s="57">
        <f t="shared" si="14"/>
        <v>-0.12731550265804725</v>
      </c>
      <c r="Q74" s="57">
        <f t="shared" si="11"/>
        <v>-3.8440173714822459E-3</v>
      </c>
      <c r="R74" s="62"/>
    </row>
    <row r="75" spans="1:18">
      <c r="A75" s="5">
        <v>61</v>
      </c>
      <c r="B75" s="6">
        <v>1</v>
      </c>
      <c r="C75" s="35">
        <f t="shared" si="5"/>
        <v>24.073152026407008</v>
      </c>
      <c r="D75" s="35">
        <f t="shared" si="6"/>
        <v>2.387311149338181E-2</v>
      </c>
      <c r="E75" s="35">
        <f t="shared" si="7"/>
        <v>306.69906836877942</v>
      </c>
      <c r="F75" s="33">
        <f t="shared" si="84"/>
        <v>2928.3806655198546</v>
      </c>
      <c r="G75" s="34">
        <f t="shared" si="85"/>
        <v>0.97612688850661822</v>
      </c>
      <c r="H75" s="6"/>
      <c r="I75" s="16"/>
      <c r="J75" s="33"/>
      <c r="K75" s="35">
        <f t="shared" si="75"/>
        <v>24.572954675841164</v>
      </c>
      <c r="L75" s="16">
        <f t="shared" si="76"/>
        <v>23.627607391807203</v>
      </c>
      <c r="M75" s="16">
        <f t="shared" si="77"/>
        <v>24.200562067648367</v>
      </c>
      <c r="N75" s="16">
        <f t="shared" si="10"/>
        <v>24.073152026407008</v>
      </c>
      <c r="O75" s="7"/>
      <c r="P75" s="57">
        <f t="shared" si="14"/>
        <v>-0.10344239116466544</v>
      </c>
      <c r="Q75" s="57">
        <f t="shared" si="11"/>
        <v>-3.5391678122599218E-3</v>
      </c>
      <c r="R75" s="62"/>
    </row>
    <row r="76" spans="1:18">
      <c r="A76" s="5">
        <v>62</v>
      </c>
      <c r="B76" s="6">
        <v>1</v>
      </c>
      <c r="C76" s="35">
        <f t="shared" si="5"/>
        <v>24.081004064071895</v>
      </c>
      <c r="D76" s="35">
        <f t="shared" si="6"/>
        <v>2.0641960472113776E-2</v>
      </c>
      <c r="E76" s="35">
        <f t="shared" si="7"/>
        <v>307.71429601966184</v>
      </c>
      <c r="F76" s="33">
        <f t="shared" si="84"/>
        <v>2938.0741185836587</v>
      </c>
      <c r="G76" s="34">
        <f t="shared" si="85"/>
        <v>0.97935803952788625</v>
      </c>
      <c r="H76" s="6"/>
      <c r="I76" s="16"/>
      <c r="J76" s="33"/>
      <c r="K76" s="35">
        <f t="shared" si="75"/>
        <v>24.49540705133073</v>
      </c>
      <c r="L76" s="16">
        <f t="shared" si="76"/>
        <v>23.701918449506813</v>
      </c>
      <c r="M76" s="16">
        <f t="shared" si="77"/>
        <v>24.197325500837543</v>
      </c>
      <c r="N76" s="16">
        <f t="shared" si="10"/>
        <v>24.081004064071895</v>
      </c>
      <c r="O76" s="7"/>
      <c r="P76" s="57">
        <f t="shared" si="14"/>
        <v>-8.2800430692551663E-2</v>
      </c>
      <c r="Q76" s="57">
        <f t="shared" si="11"/>
        <v>-3.231151021268034E-3</v>
      </c>
      <c r="R76" s="62"/>
    </row>
    <row r="77" spans="1:18">
      <c r="A77" s="5">
        <v>63</v>
      </c>
      <c r="B77" s="6">
        <v>1</v>
      </c>
      <c r="C77" s="35">
        <f t="shared" si="5"/>
        <v>24.085489564380794</v>
      </c>
      <c r="D77" s="35">
        <f t="shared" si="6"/>
        <v>1.7715120941353385E-2</v>
      </c>
      <c r="E77" s="35">
        <f t="shared" si="7"/>
        <v>308.63390900022677</v>
      </c>
      <c r="F77" s="33">
        <f t="shared" si="84"/>
        <v>2946.8546371759398</v>
      </c>
      <c r="G77" s="34">
        <f t="shared" si="85"/>
        <v>0.98228487905864659</v>
      </c>
      <c r="H77" s="6"/>
      <c r="I77" s="16"/>
      <c r="J77" s="33"/>
      <c r="K77" s="35">
        <f t="shared" si="75"/>
        <v>24.425162902592483</v>
      </c>
      <c r="L77" s="16">
        <f t="shared" si="76"/>
        <v>23.765692884895685</v>
      </c>
      <c r="M77" s="16">
        <f t="shared" si="77"/>
        <v>24.190855787488168</v>
      </c>
      <c r="N77" s="16">
        <f t="shared" si="10"/>
        <v>24.085489564380794</v>
      </c>
      <c r="O77" s="7"/>
      <c r="P77" s="57">
        <f t="shared" si="14"/>
        <v>-6.5085309751198278E-2</v>
      </c>
      <c r="Q77" s="57">
        <f t="shared" si="11"/>
        <v>-2.926839530760391E-3</v>
      </c>
      <c r="R77" s="62"/>
    </row>
    <row r="78" spans="1:18">
      <c r="A78" s="5">
        <v>64</v>
      </c>
      <c r="B78" s="6">
        <v>1</v>
      </c>
      <c r="C78" s="35">
        <f t="shared" si="5"/>
        <v>24.087266497071909</v>
      </c>
      <c r="D78" s="35">
        <f t="shared" si="6"/>
        <v>1.5083615818631187E-2</v>
      </c>
      <c r="E78" s="35">
        <f t="shared" si="7"/>
        <v>309.4607279097861</v>
      </c>
      <c r="F78" s="33">
        <f t="shared" si="84"/>
        <v>2954.7491525441064</v>
      </c>
      <c r="G78" s="34">
        <f t="shared" si="85"/>
        <v>0.98491638418136884</v>
      </c>
      <c r="H78" s="6"/>
      <c r="I78" s="16"/>
      <c r="J78" s="33"/>
      <c r="K78" s="35">
        <f t="shared" ref="K78:K113" si="86">D78*$U$2+$D$7</f>
        <v>24.36200677964715</v>
      </c>
      <c r="L78" s="16">
        <f t="shared" ref="L78:L113" si="87">$U$3*P78+$D$7</f>
        <v>23.819993901842757</v>
      </c>
      <c r="M78" s="16">
        <f t="shared" ref="M78:M113" si="88">D78*$U$2+$U$3*P78+$D$7</f>
        <v>24.182000681489907</v>
      </c>
      <c r="N78" s="16">
        <f t="shared" si="10"/>
        <v>24.087266497071909</v>
      </c>
      <c r="O78" s="7"/>
      <c r="P78" s="57">
        <f t="shared" si="14"/>
        <v>-5.0001693932567093E-2</v>
      </c>
      <c r="Q78" s="57">
        <f t="shared" si="11"/>
        <v>-2.631505122722198E-3</v>
      </c>
      <c r="R78" s="62"/>
    </row>
    <row r="79" spans="1:18">
      <c r="A79" s="5">
        <v>65</v>
      </c>
      <c r="B79" s="6">
        <v>1</v>
      </c>
      <c r="C79" s="35">
        <f t="shared" ref="C79:C113" si="89">N79</f>
        <v>24.086900926063702</v>
      </c>
      <c r="D79" s="35">
        <f t="shared" ref="D79:D113" si="90">($D$1-F79)/$D$1</f>
        <v>1.2734547070623648E-2</v>
      </c>
      <c r="E79" s="35">
        <f t="shared" ref="E79:E113" si="91">($P$6*C78-$P$7*B79*$I$2+$P$8*E78)</f>
        <v>310.19880531041008</v>
      </c>
      <c r="F79" s="33">
        <f t="shared" si="84"/>
        <v>2961.7963587881291</v>
      </c>
      <c r="G79" s="34">
        <f t="shared" si="85"/>
        <v>0.9872654529293764</v>
      </c>
      <c r="H79" s="6"/>
      <c r="I79" s="16"/>
      <c r="J79" s="33"/>
      <c r="K79" s="35">
        <f t="shared" si="86"/>
        <v>24.305629129694967</v>
      </c>
      <c r="L79" s="16">
        <f t="shared" si="87"/>
        <v>23.865838271297005</v>
      </c>
      <c r="M79" s="16">
        <f t="shared" si="88"/>
        <v>24.171467400991972</v>
      </c>
      <c r="N79" s="16">
        <f t="shared" ref="N79:N113" si="92">D79*$U$2+$U$3*P79+$D$7 + $U$4*Q79</f>
        <v>24.086900926063702</v>
      </c>
      <c r="O79" s="7"/>
      <c r="P79" s="57">
        <f t="shared" si="14"/>
        <v>-3.7267146861943448E-2</v>
      </c>
      <c r="Q79" s="57">
        <f t="shared" ref="Q79:Q113" si="93">D79-D78</f>
        <v>-2.3490687480075389E-3</v>
      </c>
      <c r="R79" s="62"/>
    </row>
    <row r="80" spans="1:18">
      <c r="A80" s="5">
        <v>66</v>
      </c>
      <c r="B80" s="6">
        <v>1</v>
      </c>
      <c r="C80" s="35">
        <f t="shared" si="89"/>
        <v>24.084876086144817</v>
      </c>
      <c r="D80" s="35">
        <f t="shared" si="90"/>
        <v>1.0652224990412984E-2</v>
      </c>
      <c r="E80" s="35">
        <f t="shared" si="91"/>
        <v>310.85307090801223</v>
      </c>
      <c r="F80" s="33">
        <f t="shared" si="84"/>
        <v>2968.043325028761</v>
      </c>
      <c r="G80" s="34">
        <f t="shared" si="85"/>
        <v>0.98934777500958704</v>
      </c>
      <c r="H80" s="6"/>
      <c r="I80" s="16"/>
      <c r="J80" s="33"/>
      <c r="K80" s="35">
        <f t="shared" si="86"/>
        <v>24.255653399769912</v>
      </c>
      <c r="L80" s="16">
        <f t="shared" si="87"/>
        <v>23.90418628126249</v>
      </c>
      <c r="M80" s="16">
        <f t="shared" si="88"/>
        <v>24.159839681032402</v>
      </c>
      <c r="N80" s="16">
        <f t="shared" si="92"/>
        <v>24.084876086144817</v>
      </c>
      <c r="O80" s="7"/>
      <c r="P80" s="57">
        <f t="shared" ref="P80:P113" si="94">D80+P79</f>
        <v>-2.6614921871530466E-2</v>
      </c>
      <c r="Q80" s="57">
        <f t="shared" si="93"/>
        <v>-2.0823220802106638E-3</v>
      </c>
      <c r="R80" s="62"/>
    </row>
    <row r="81" spans="1:18">
      <c r="A81" s="5">
        <v>67</v>
      </c>
      <c r="B81" s="6">
        <v>1</v>
      </c>
      <c r="C81" s="35">
        <f t="shared" si="89"/>
        <v>24.081601103773927</v>
      </c>
      <c r="D81" s="35">
        <f t="shared" si="90"/>
        <v>8.8191025497846263E-3</v>
      </c>
      <c r="E81" s="35">
        <f t="shared" si="91"/>
        <v>311.42903797885771</v>
      </c>
      <c r="F81" s="33">
        <f t="shared" si="84"/>
        <v>2973.5426923506461</v>
      </c>
      <c r="G81" s="34">
        <f t="shared" si="85"/>
        <v>0.99118089745021543</v>
      </c>
      <c r="H81" s="6"/>
      <c r="I81" s="16"/>
      <c r="J81" s="33"/>
      <c r="K81" s="35">
        <f t="shared" si="86"/>
        <v>24.21165846119483</v>
      </c>
      <c r="L81" s="16">
        <f t="shared" si="87"/>
        <v>23.935935050441714</v>
      </c>
      <c r="M81" s="16">
        <f t="shared" si="88"/>
        <v>24.147593511636547</v>
      </c>
      <c r="N81" s="16">
        <f t="shared" si="92"/>
        <v>24.081601103773927</v>
      </c>
      <c r="O81" s="7"/>
      <c r="P81" s="57">
        <f t="shared" si="94"/>
        <v>-1.7795819321745839E-2</v>
      </c>
      <c r="Q81" s="57">
        <f t="shared" si="93"/>
        <v>-1.833122440628358E-3</v>
      </c>
      <c r="R81" s="62"/>
    </row>
    <row r="82" spans="1:18">
      <c r="A82" s="5">
        <v>68</v>
      </c>
      <c r="B82" s="6">
        <v>1</v>
      </c>
      <c r="C82" s="35">
        <f t="shared" si="89"/>
        <v>24.077419264511583</v>
      </c>
      <c r="D82" s="35">
        <f t="shared" si="90"/>
        <v>7.2165394003477559E-3</v>
      </c>
      <c r="E82" s="35">
        <f t="shared" si="91"/>
        <v>311.93256332041074</v>
      </c>
      <c r="F82" s="33">
        <f t="shared" si="84"/>
        <v>2978.3503817989567</v>
      </c>
      <c r="G82" s="34">
        <f t="shared" si="85"/>
        <v>0.99278346059965228</v>
      </c>
      <c r="H82" s="6"/>
      <c r="I82" s="16"/>
      <c r="J82" s="33"/>
      <c r="K82" s="35">
        <f t="shared" si="86"/>
        <v>24.173196945608346</v>
      </c>
      <c r="L82" s="16">
        <f t="shared" si="87"/>
        <v>23.961914592282966</v>
      </c>
      <c r="M82" s="16">
        <f t="shared" si="88"/>
        <v>24.135111537891312</v>
      </c>
      <c r="N82" s="16">
        <f t="shared" si="92"/>
        <v>24.077419264511583</v>
      </c>
      <c r="O82" s="7"/>
      <c r="P82" s="57">
        <f t="shared" si="94"/>
        <v>-1.0579279921398083E-2</v>
      </c>
      <c r="Q82" s="57">
        <f t="shared" si="93"/>
        <v>-1.6025631494368704E-3</v>
      </c>
      <c r="R82" s="62"/>
    </row>
    <row r="83" spans="1:18">
      <c r="A83" s="5">
        <v>69</v>
      </c>
      <c r="B83" s="6">
        <v>1</v>
      </c>
      <c r="C83" s="35">
        <f t="shared" si="89"/>
        <v>24.072615762857257</v>
      </c>
      <c r="D83" s="35">
        <f t="shared" si="90"/>
        <v>5.8254180658303392E-3</v>
      </c>
      <c r="E83" s="35">
        <f t="shared" si="91"/>
        <v>312.36965364371611</v>
      </c>
      <c r="F83" s="33">
        <f t="shared" si="84"/>
        <v>2982.523745802509</v>
      </c>
      <c r="G83" s="34">
        <f t="shared" si="85"/>
        <v>0.99417458193416963</v>
      </c>
      <c r="H83" s="6"/>
      <c r="I83" s="16"/>
      <c r="J83" s="33"/>
      <c r="K83" s="35">
        <f t="shared" si="86"/>
        <v>24.139810033579927</v>
      </c>
      <c r="L83" s="16">
        <f t="shared" si="87"/>
        <v>23.982886097319955</v>
      </c>
      <c r="M83" s="16">
        <f t="shared" si="88"/>
        <v>24.122696130899886</v>
      </c>
      <c r="N83" s="16">
        <f t="shared" si="92"/>
        <v>24.072615762857257</v>
      </c>
      <c r="O83" s="7"/>
      <c r="P83" s="57">
        <f t="shared" si="94"/>
        <v>-4.7538618555677441E-3</v>
      </c>
      <c r="Q83" s="57">
        <f t="shared" si="93"/>
        <v>-1.3911213345174167E-3</v>
      </c>
      <c r="R83" s="62"/>
    </row>
    <row r="84" spans="1:18">
      <c r="A84" s="5">
        <v>70</v>
      </c>
      <c r="B84" s="6">
        <v>1</v>
      </c>
      <c r="C84" s="35">
        <f t="shared" si="89"/>
        <v>24.067424894022889</v>
      </c>
      <c r="D84" s="35">
        <f t="shared" si="90"/>
        <v>4.6266328156104163E-3</v>
      </c>
      <c r="E84" s="35">
        <f t="shared" si="91"/>
        <v>312.74631196933518</v>
      </c>
      <c r="F84" s="33">
        <f t="shared" si="84"/>
        <v>2986.1201015531688</v>
      </c>
      <c r="G84" s="34">
        <f t="shared" si="85"/>
        <v>0.99537336718438962</v>
      </c>
      <c r="H84" s="6"/>
      <c r="I84" s="16"/>
      <c r="J84" s="33"/>
      <c r="K84" s="35">
        <f t="shared" si="86"/>
        <v>24.111039187574651</v>
      </c>
      <c r="L84" s="16">
        <f t="shared" si="87"/>
        <v>23.999541975456154</v>
      </c>
      <c r="M84" s="16">
        <f t="shared" si="88"/>
        <v>24.110581163030805</v>
      </c>
      <c r="N84" s="16">
        <f t="shared" si="92"/>
        <v>24.067424894022889</v>
      </c>
      <c r="O84" s="7"/>
      <c r="P84" s="57">
        <f t="shared" si="94"/>
        <v>-1.2722903995732778E-4</v>
      </c>
      <c r="Q84" s="57">
        <f t="shared" si="93"/>
        <v>-1.1987852502199229E-3</v>
      </c>
      <c r="R84" s="62"/>
    </row>
    <row r="85" spans="1:18">
      <c r="A85" s="5">
        <v>71</v>
      </c>
      <c r="B85" s="6">
        <v>1</v>
      </c>
      <c r="C85" s="35">
        <f t="shared" si="89"/>
        <v>24.062036667645952</v>
      </c>
      <c r="D85" s="35">
        <f t="shared" si="90"/>
        <v>3.6014697099335537E-3</v>
      </c>
      <c r="E85" s="35">
        <f t="shared" si="91"/>
        <v>313.06841821713886</v>
      </c>
      <c r="F85" s="33">
        <f t="shared" si="84"/>
        <v>2989.1955908701993</v>
      </c>
      <c r="G85" s="34">
        <f t="shared" si="85"/>
        <v>0.99639853029006642</v>
      </c>
      <c r="H85" s="6"/>
      <c r="I85" s="16"/>
      <c r="J85" s="33"/>
      <c r="K85" s="35">
        <f t="shared" si="86"/>
        <v>24.086435273038404</v>
      </c>
      <c r="L85" s="16">
        <f t="shared" si="87"/>
        <v>24.012507266411916</v>
      </c>
      <c r="M85" s="16">
        <f t="shared" si="88"/>
        <v>24.09894253945032</v>
      </c>
      <c r="N85" s="16">
        <f t="shared" si="92"/>
        <v>24.062036667645952</v>
      </c>
      <c r="O85" s="7"/>
      <c r="P85" s="57">
        <f t="shared" si="94"/>
        <v>3.4742406699762259E-3</v>
      </c>
      <c r="Q85" s="57">
        <f t="shared" si="93"/>
        <v>-1.0251631056768626E-3</v>
      </c>
      <c r="R85" s="62"/>
    </row>
    <row r="86" spans="1:18">
      <c r="A86" s="5">
        <v>72</v>
      </c>
      <c r="B86" s="6">
        <v>1</v>
      </c>
      <c r="C86" s="35">
        <f t="shared" si="89"/>
        <v>24.056602839357279</v>
      </c>
      <c r="D86" s="35">
        <f t="shared" si="90"/>
        <v>2.7318943789775099E-3</v>
      </c>
      <c r="E86" s="35">
        <f t="shared" si="91"/>
        <v>313.34163878612526</v>
      </c>
      <c r="F86" s="33">
        <f t="shared" si="84"/>
        <v>2991.8043168630675</v>
      </c>
      <c r="G86" s="34">
        <f t="shared" si="85"/>
        <v>0.99726810562102253</v>
      </c>
      <c r="H86" s="6"/>
      <c r="I86" s="16"/>
      <c r="J86" s="33"/>
      <c r="K86" s="35">
        <f t="shared" si="86"/>
        <v>24.06556546509546</v>
      </c>
      <c r="L86" s="16">
        <f t="shared" si="87"/>
        <v>24.022342086176234</v>
      </c>
      <c r="M86" s="16">
        <f t="shared" si="88"/>
        <v>24.087907551271694</v>
      </c>
      <c r="N86" s="16">
        <f t="shared" si="92"/>
        <v>24.056602839357279</v>
      </c>
      <c r="O86" s="7"/>
      <c r="P86" s="57">
        <f t="shared" si="94"/>
        <v>6.2061350489537358E-3</v>
      </c>
      <c r="Q86" s="57">
        <f t="shared" si="93"/>
        <v>-8.6957533095604386E-4</v>
      </c>
      <c r="R86" s="62"/>
    </row>
    <row r="87" spans="1:18">
      <c r="A87" s="5">
        <v>73</v>
      </c>
      <c r="B87" s="6">
        <v>1</v>
      </c>
      <c r="C87" s="35">
        <f t="shared" si="89"/>
        <v>24.051242368723308</v>
      </c>
      <c r="D87" s="35">
        <f t="shared" si="90"/>
        <v>2.0007622671425148E-3</v>
      </c>
      <c r="E87" s="35">
        <f t="shared" si="91"/>
        <v>313.57136049566378</v>
      </c>
      <c r="F87" s="33">
        <f t="shared" si="84"/>
        <v>2993.9977131985725</v>
      </c>
      <c r="G87" s="34">
        <f t="shared" si="85"/>
        <v>0.99799923773285748</v>
      </c>
      <c r="H87" s="6"/>
      <c r="I87" s="16"/>
      <c r="J87" s="33"/>
      <c r="K87" s="35">
        <f t="shared" si="86"/>
        <v>24.04801829441142</v>
      </c>
      <c r="L87" s="16">
        <f t="shared" si="87"/>
        <v>24.029544830337947</v>
      </c>
      <c r="M87" s="16">
        <f t="shared" si="88"/>
        <v>24.077563124749368</v>
      </c>
      <c r="N87" s="16">
        <f t="shared" si="92"/>
        <v>24.051242368723308</v>
      </c>
      <c r="O87" s="7"/>
      <c r="P87" s="57">
        <f t="shared" si="94"/>
        <v>8.2068973160962511E-3</v>
      </c>
      <c r="Q87" s="57">
        <f t="shared" si="93"/>
        <v>-7.3113211183499505E-4</v>
      </c>
      <c r="R87" s="62"/>
    </row>
    <row r="88" spans="1:18">
      <c r="A88" s="5">
        <v>74</v>
      </c>
      <c r="B88" s="6">
        <v>1</v>
      </c>
      <c r="C88" s="35">
        <f t="shared" si="89"/>
        <v>24.046046321665482</v>
      </c>
      <c r="D88" s="35">
        <f t="shared" si="90"/>
        <v>1.3919643544759311E-3</v>
      </c>
      <c r="E88" s="35">
        <f t="shared" si="91"/>
        <v>313.76264479982365</v>
      </c>
      <c r="F88" s="33">
        <f t="shared" si="84"/>
        <v>2995.8241069365722</v>
      </c>
      <c r="G88" s="34">
        <f t="shared" si="85"/>
        <v>0.99860803564552403</v>
      </c>
      <c r="H88" s="6"/>
      <c r="I88" s="16"/>
      <c r="J88" s="33"/>
      <c r="K88" s="35">
        <f t="shared" si="86"/>
        <v>24.033407144507422</v>
      </c>
      <c r="L88" s="16">
        <f t="shared" si="87"/>
        <v>24.034555902014059</v>
      </c>
      <c r="M88" s="16">
        <f t="shared" si="88"/>
        <v>24.067963046521481</v>
      </c>
      <c r="N88" s="16">
        <f t="shared" si="92"/>
        <v>24.046046321665482</v>
      </c>
      <c r="O88" s="7"/>
      <c r="P88" s="57">
        <f t="shared" si="94"/>
        <v>9.5988616705721813E-3</v>
      </c>
      <c r="Q88" s="57">
        <f t="shared" si="93"/>
        <v>-6.087979126665837E-4</v>
      </c>
      <c r="R88" s="62"/>
    </row>
    <row r="89" spans="1:18">
      <c r="A89" s="5">
        <v>75</v>
      </c>
      <c r="B89" s="6">
        <v>1</v>
      </c>
      <c r="C89" s="35">
        <f t="shared" si="89"/>
        <v>24.041082242569082</v>
      </c>
      <c r="D89" s="35">
        <f t="shared" si="90"/>
        <v>8.9051976912196554E-4</v>
      </c>
      <c r="E89" s="35">
        <f t="shared" si="91"/>
        <v>313.92019868854186</v>
      </c>
      <c r="F89" s="33">
        <f t="shared" si="84"/>
        <v>2997.3284406926341</v>
      </c>
      <c r="G89" s="34">
        <f t="shared" si="85"/>
        <v>0.99910948023087809</v>
      </c>
      <c r="H89" s="6"/>
      <c r="I89" s="16"/>
      <c r="J89" s="33"/>
      <c r="K89" s="35">
        <f t="shared" si="86"/>
        <v>24.021372474458929</v>
      </c>
      <c r="L89" s="16">
        <f t="shared" si="87"/>
        <v>24.037761773182901</v>
      </c>
      <c r="M89" s="16">
        <f t="shared" si="88"/>
        <v>24.059134247641826</v>
      </c>
      <c r="N89" s="16">
        <f t="shared" si="92"/>
        <v>24.041082242569082</v>
      </c>
      <c r="O89" s="7"/>
      <c r="P89" s="57">
        <f t="shared" si="94"/>
        <v>1.0489381439694146E-2</v>
      </c>
      <c r="Q89" s="57">
        <f t="shared" si="93"/>
        <v>-5.0144458535396558E-4</v>
      </c>
      <c r="R89" s="62"/>
    </row>
    <row r="90" spans="1:18">
      <c r="A90" s="5">
        <v>76</v>
      </c>
      <c r="B90" s="6">
        <v>1</v>
      </c>
      <c r="C90" s="35">
        <f t="shared" si="89"/>
        <v>24.03639802631308</v>
      </c>
      <c r="D90" s="35">
        <f t="shared" si="90"/>
        <v>4.8262523299642151E-4</v>
      </c>
      <c r="E90" s="35">
        <f t="shared" si="91"/>
        <v>314.04835915179251</v>
      </c>
      <c r="F90" s="33">
        <f t="shared" si="84"/>
        <v>2998.5521243010107</v>
      </c>
      <c r="G90" s="34">
        <f t="shared" si="85"/>
        <v>0.99951737476700353</v>
      </c>
      <c r="H90" s="6"/>
      <c r="I90" s="16"/>
      <c r="J90" s="33"/>
      <c r="K90" s="35">
        <f t="shared" si="86"/>
        <v>24.011583005591913</v>
      </c>
      <c r="L90" s="16">
        <f t="shared" si="87"/>
        <v>24.039499224021686</v>
      </c>
      <c r="M90" s="16">
        <f t="shared" si="88"/>
        <v>24.051082229613598</v>
      </c>
      <c r="N90" s="16">
        <f t="shared" si="92"/>
        <v>24.03639802631308</v>
      </c>
      <c r="O90" s="7"/>
      <c r="P90" s="57">
        <f t="shared" si="94"/>
        <v>1.0972006672690568E-2</v>
      </c>
      <c r="Q90" s="57">
        <f t="shared" si="93"/>
        <v>-4.0789453612554403E-4</v>
      </c>
      <c r="R90" s="62"/>
    </row>
    <row r="91" spans="1:18">
      <c r="A91" s="5">
        <v>77</v>
      </c>
      <c r="B91" s="6">
        <v>1</v>
      </c>
      <c r="C91" s="35">
        <f t="shared" si="89"/>
        <v>24.032025323753231</v>
      </c>
      <c r="D91" s="35">
        <f t="shared" si="90"/>
        <v>1.5566993898452589E-4</v>
      </c>
      <c r="E91" s="35">
        <f t="shared" si="91"/>
        <v>314.15108850517106</v>
      </c>
      <c r="F91" s="33">
        <f t="shared" si="84"/>
        <v>2999.5329901830464</v>
      </c>
      <c r="G91" s="34">
        <f t="shared" si="85"/>
        <v>0.99984433006101547</v>
      </c>
      <c r="H91" s="6"/>
      <c r="I91" s="16"/>
      <c r="J91" s="33"/>
      <c r="K91" s="35">
        <f t="shared" si="86"/>
        <v>24.003736078535628</v>
      </c>
      <c r="L91" s="16">
        <f t="shared" si="87"/>
        <v>24.040059635802031</v>
      </c>
      <c r="M91" s="16">
        <f t="shared" si="88"/>
        <v>24.043795714337659</v>
      </c>
      <c r="N91" s="16">
        <f t="shared" si="92"/>
        <v>24.032025323753231</v>
      </c>
      <c r="O91" s="7"/>
      <c r="P91" s="57">
        <f t="shared" si="94"/>
        <v>1.1127676611675094E-2</v>
      </c>
      <c r="Q91" s="57">
        <f t="shared" si="93"/>
        <v>-3.2695529401189564E-4</v>
      </c>
      <c r="R91" s="62"/>
    </row>
    <row r="92" spans="1:18">
      <c r="A92" s="5">
        <v>78</v>
      </c>
      <c r="B92" s="6">
        <v>1</v>
      </c>
      <c r="C92" s="35">
        <f t="shared" si="89"/>
        <v>24.027982516086585</v>
      </c>
      <c r="D92" s="35">
        <f t="shared" si="90"/>
        <v>-1.017767596226804E-4</v>
      </c>
      <c r="E92" s="35">
        <f t="shared" si="91"/>
        <v>314.23197825787344</v>
      </c>
      <c r="F92" s="33">
        <f t="shared" si="84"/>
        <v>3000.305330278868</v>
      </c>
      <c r="G92" s="34">
        <f t="shared" si="85"/>
        <v>1.0001017767596228</v>
      </c>
      <c r="H92" s="6"/>
      <c r="I92" s="16"/>
      <c r="J92" s="33"/>
      <c r="K92" s="35">
        <f t="shared" si="86"/>
        <v>23.997557357769054</v>
      </c>
      <c r="L92" s="16">
        <f t="shared" si="87"/>
        <v>24.03969323946739</v>
      </c>
      <c r="M92" s="16">
        <f t="shared" si="88"/>
        <v>24.037250597236444</v>
      </c>
      <c r="N92" s="16">
        <f t="shared" si="92"/>
        <v>24.027982516086585</v>
      </c>
      <c r="O92" s="7"/>
      <c r="P92" s="57">
        <f t="shared" si="94"/>
        <v>1.1025899852052413E-2</v>
      </c>
      <c r="Q92" s="57">
        <f t="shared" si="93"/>
        <v>-2.5744669860720631E-4</v>
      </c>
      <c r="R92" s="62"/>
    </row>
    <row r="93" spans="1:18">
      <c r="A93" s="5">
        <v>79</v>
      </c>
      <c r="B93" s="6">
        <v>1</v>
      </c>
      <c r="C93" s="35">
        <f t="shared" si="89"/>
        <v>24.024277294290016</v>
      </c>
      <c r="D93" s="35">
        <f t="shared" si="90"/>
        <v>-2.9999856169479245E-4</v>
      </c>
      <c r="E93" s="35">
        <f t="shared" si="91"/>
        <v>314.29425954808448</v>
      </c>
      <c r="F93" s="33">
        <f t="shared" si="84"/>
        <v>3000.8999956850844</v>
      </c>
      <c r="G93" s="34">
        <f t="shared" si="85"/>
        <v>1.0002999985616947</v>
      </c>
      <c r="H93" s="6"/>
      <c r="I93" s="16"/>
      <c r="J93" s="33"/>
      <c r="K93" s="35">
        <f t="shared" si="86"/>
        <v>23.992800034519323</v>
      </c>
      <c r="L93" s="16">
        <f t="shared" si="87"/>
        <v>24.038613244645287</v>
      </c>
      <c r="M93" s="16">
        <f t="shared" si="88"/>
        <v>24.031413279164614</v>
      </c>
      <c r="N93" s="16">
        <f t="shared" si="92"/>
        <v>24.024277294290016</v>
      </c>
      <c r="O93" s="7"/>
      <c r="P93" s="57">
        <f t="shared" si="94"/>
        <v>1.0725901290357621E-2</v>
      </c>
      <c r="Q93" s="57">
        <f t="shared" si="93"/>
        <v>-1.9822180207211207E-4</v>
      </c>
      <c r="R93" s="62"/>
    </row>
    <row r="94" spans="1:18">
      <c r="A94" s="5">
        <v>80</v>
      </c>
      <c r="B94" s="6">
        <v>0.8</v>
      </c>
      <c r="C94" s="35">
        <f t="shared" si="89"/>
        <v>23.163162131850754</v>
      </c>
      <c r="D94" s="35">
        <f t="shared" si="90"/>
        <v>-1.3934765110307277E-2</v>
      </c>
      <c r="E94" s="35">
        <f t="shared" si="91"/>
        <v>318.57830319765856</v>
      </c>
      <c r="F94" s="33">
        <f t="shared" si="84"/>
        <v>3041.8042953309218</v>
      </c>
      <c r="G94" s="34">
        <f t="shared" si="85"/>
        <v>1.0139347651103072</v>
      </c>
      <c r="H94" s="6"/>
      <c r="I94" s="16"/>
      <c r="J94" s="33"/>
      <c r="K94" s="35">
        <f t="shared" si="86"/>
        <v>23.665565637352625</v>
      </c>
      <c r="L94" s="16">
        <f t="shared" si="87"/>
        <v>23.98844809024818</v>
      </c>
      <c r="M94" s="16">
        <f t="shared" si="88"/>
        <v>23.654013727600805</v>
      </c>
      <c r="N94" s="16">
        <f t="shared" si="92"/>
        <v>23.163162131850754</v>
      </c>
      <c r="O94" s="7"/>
      <c r="P94" s="57">
        <f t="shared" si="94"/>
        <v>-3.2088638199496561E-3</v>
      </c>
      <c r="Q94" s="57">
        <f t="shared" si="93"/>
        <v>-1.3634766548612485E-2</v>
      </c>
      <c r="R94" s="62"/>
    </row>
    <row r="95" spans="1:18">
      <c r="A95" s="5">
        <v>81</v>
      </c>
      <c r="B95" s="6">
        <v>0.8</v>
      </c>
      <c r="C95" s="35">
        <f t="shared" si="89"/>
        <v>23.244480965196878</v>
      </c>
      <c r="D95" s="35">
        <f t="shared" si="90"/>
        <v>-1.9585199198464881E-2</v>
      </c>
      <c r="E95" s="35">
        <f t="shared" si="91"/>
        <v>320.35366958815763</v>
      </c>
      <c r="F95" s="33">
        <f t="shared" si="84"/>
        <v>3058.7555975953946</v>
      </c>
      <c r="G95" s="34">
        <f t="shared" si="85"/>
        <v>1.0195851991984648</v>
      </c>
      <c r="H95" s="6"/>
      <c r="I95" s="16"/>
      <c r="J95" s="33"/>
      <c r="K95" s="35">
        <f t="shared" si="86"/>
        <v>23.529955219236843</v>
      </c>
      <c r="L95" s="16">
        <f t="shared" si="87"/>
        <v>23.917941373133708</v>
      </c>
      <c r="M95" s="16">
        <f t="shared" si="88"/>
        <v>23.447896592370551</v>
      </c>
      <c r="N95" s="16">
        <f t="shared" si="92"/>
        <v>23.244480965196878</v>
      </c>
      <c r="O95" s="7"/>
      <c r="P95" s="57">
        <f t="shared" si="94"/>
        <v>-2.2794063018414537E-2</v>
      </c>
      <c r="Q95" s="57">
        <f t="shared" si="93"/>
        <v>-5.6504340881576038E-3</v>
      </c>
      <c r="R95" s="62"/>
    </row>
    <row r="96" spans="1:18">
      <c r="A96" s="5">
        <v>82</v>
      </c>
      <c r="B96" s="6">
        <v>0.8</v>
      </c>
      <c r="C96" s="35">
        <f t="shared" si="89"/>
        <v>23.019660410084956</v>
      </c>
      <c r="D96" s="35">
        <f t="shared" si="90"/>
        <v>-2.5209876323796985E-2</v>
      </c>
      <c r="E96" s="35">
        <f t="shared" si="91"/>
        <v>322.12094314093702</v>
      </c>
      <c r="F96" s="33">
        <f t="shared" si="84"/>
        <v>3075.629628971391</v>
      </c>
      <c r="G96" s="34">
        <f t="shared" si="85"/>
        <v>1.0252098763237969</v>
      </c>
      <c r="H96" s="6"/>
      <c r="I96" s="16"/>
      <c r="J96" s="33"/>
      <c r="K96" s="35">
        <f t="shared" si="86"/>
        <v>23.394962968228871</v>
      </c>
      <c r="L96" s="16">
        <f t="shared" si="87"/>
        <v>23.82718581836804</v>
      </c>
      <c r="M96" s="16">
        <f t="shared" si="88"/>
        <v>23.222148786596911</v>
      </c>
      <c r="N96" s="16">
        <f t="shared" si="92"/>
        <v>23.019660410084956</v>
      </c>
      <c r="O96" s="7"/>
      <c r="P96" s="57">
        <f t="shared" si="94"/>
        <v>-4.8003939342211518E-2</v>
      </c>
      <c r="Q96" s="57">
        <f t="shared" si="93"/>
        <v>-5.6246771253321039E-3</v>
      </c>
      <c r="R96" s="62"/>
    </row>
    <row r="97" spans="1:18">
      <c r="A97" s="5">
        <v>83</v>
      </c>
      <c r="B97" s="6">
        <v>0.8</v>
      </c>
      <c r="C97" s="35">
        <f t="shared" si="89"/>
        <v>22.921001170923983</v>
      </c>
      <c r="D97" s="35">
        <f t="shared" si="90"/>
        <v>-2.8517927595923691E-2</v>
      </c>
      <c r="E97" s="35">
        <f t="shared" si="91"/>
        <v>323.16033285063918</v>
      </c>
      <c r="F97" s="33">
        <f t="shared" si="84"/>
        <v>3085.5537827877711</v>
      </c>
      <c r="G97" s="34">
        <f t="shared" si="85"/>
        <v>1.0285179275959238</v>
      </c>
      <c r="H97" s="6"/>
      <c r="I97" s="16"/>
      <c r="J97" s="33"/>
      <c r="K97" s="35">
        <f t="shared" si="86"/>
        <v>23.315569737697832</v>
      </c>
      <c r="L97" s="16">
        <f t="shared" si="87"/>
        <v>23.724521279022714</v>
      </c>
      <c r="M97" s="16">
        <f t="shared" si="88"/>
        <v>23.040091016720545</v>
      </c>
      <c r="N97" s="16">
        <f t="shared" si="92"/>
        <v>22.921001170923983</v>
      </c>
      <c r="O97" s="7"/>
      <c r="P97" s="57">
        <f t="shared" si="94"/>
        <v>-7.6521866938135202E-2</v>
      </c>
      <c r="Q97" s="57">
        <f t="shared" si="93"/>
        <v>-3.3080512721267059E-3</v>
      </c>
      <c r="R97" s="62"/>
    </row>
    <row r="98" spans="1:18">
      <c r="A98" s="5">
        <v>84</v>
      </c>
      <c r="B98" s="6">
        <v>0.8</v>
      </c>
      <c r="C98" s="35">
        <f t="shared" si="89"/>
        <v>22.797693691379514</v>
      </c>
      <c r="D98" s="35">
        <f t="shared" si="90"/>
        <v>-3.0714983979503965E-2</v>
      </c>
      <c r="E98" s="35">
        <f t="shared" si="91"/>
        <v>323.85064796636016</v>
      </c>
      <c r="F98" s="33">
        <f t="shared" si="84"/>
        <v>3092.1449519385119</v>
      </c>
      <c r="G98" s="34">
        <f t="shared" si="85"/>
        <v>1.030714983979504</v>
      </c>
      <c r="H98" s="6"/>
      <c r="I98" s="16"/>
      <c r="J98" s="33"/>
      <c r="K98" s="35">
        <f t="shared" si="86"/>
        <v>23.262840384491906</v>
      </c>
      <c r="L98" s="16">
        <f t="shared" si="87"/>
        <v>23.613947336696498</v>
      </c>
      <c r="M98" s="16">
        <f t="shared" si="88"/>
        <v>22.876787721188403</v>
      </c>
      <c r="N98" s="16">
        <f t="shared" si="92"/>
        <v>22.797693691379514</v>
      </c>
      <c r="O98" s="7"/>
      <c r="P98" s="57">
        <f t="shared" si="94"/>
        <v>-0.10723685091763917</v>
      </c>
      <c r="Q98" s="57">
        <f t="shared" si="93"/>
        <v>-2.1970563835802745E-3</v>
      </c>
      <c r="R98" s="62"/>
    </row>
    <row r="99" spans="1:18">
      <c r="A99" s="5">
        <v>85</v>
      </c>
      <c r="B99" s="6">
        <v>0.8</v>
      </c>
      <c r="C99" s="35">
        <f t="shared" si="89"/>
        <v>22.700944525689799</v>
      </c>
      <c r="D99" s="35">
        <f t="shared" si="90"/>
        <v>-3.1741230098566726E-2</v>
      </c>
      <c r="E99" s="35">
        <f t="shared" si="91"/>
        <v>324.17309449696967</v>
      </c>
      <c r="F99" s="33">
        <f t="shared" si="84"/>
        <v>3095.2236902957002</v>
      </c>
      <c r="G99" s="34">
        <f t="shared" si="85"/>
        <v>1.0317412300985667</v>
      </c>
      <c r="H99" s="6"/>
      <c r="I99" s="16"/>
      <c r="J99" s="33"/>
      <c r="K99" s="35">
        <f t="shared" si="86"/>
        <v>23.2382104776344</v>
      </c>
      <c r="L99" s="16">
        <f t="shared" si="87"/>
        <v>23.499678908341657</v>
      </c>
      <c r="M99" s="16">
        <f t="shared" si="88"/>
        <v>22.737889385976057</v>
      </c>
      <c r="N99" s="16">
        <f t="shared" si="92"/>
        <v>22.700944525689799</v>
      </c>
      <c r="O99" s="7"/>
      <c r="P99" s="57">
        <f t="shared" si="94"/>
        <v>-0.1389780810162059</v>
      </c>
      <c r="Q99" s="57">
        <f t="shared" si="93"/>
        <v>-1.0262461190627611E-3</v>
      </c>
      <c r="R99" s="62"/>
    </row>
    <row r="100" spans="1:18">
      <c r="A100" s="5">
        <v>86</v>
      </c>
      <c r="B100" s="6">
        <v>0.8</v>
      </c>
      <c r="C100" s="35">
        <f t="shared" si="89"/>
        <v>22.611790688500935</v>
      </c>
      <c r="D100" s="35">
        <f t="shared" si="90"/>
        <v>-3.1927240619325857E-2</v>
      </c>
      <c r="E100" s="35">
        <f t="shared" si="91"/>
        <v>324.23153900259217</v>
      </c>
      <c r="F100" s="33">
        <f t="shared" si="84"/>
        <v>3095.7817218579776</v>
      </c>
      <c r="G100" s="34">
        <f t="shared" si="85"/>
        <v>1.0319272406193258</v>
      </c>
      <c r="H100" s="6"/>
      <c r="I100" s="16"/>
      <c r="J100" s="33"/>
      <c r="K100" s="35">
        <f t="shared" si="86"/>
        <v>23.23374622513618</v>
      </c>
      <c r="L100" s="16">
        <f t="shared" si="87"/>
        <v>23.384740842112084</v>
      </c>
      <c r="M100" s="16">
        <f t="shared" si="88"/>
        <v>22.618487067248264</v>
      </c>
      <c r="N100" s="16">
        <f t="shared" si="92"/>
        <v>22.611790688500935</v>
      </c>
      <c r="O100" s="7"/>
      <c r="P100" s="57">
        <f t="shared" si="94"/>
        <v>-0.17090532163553177</v>
      </c>
      <c r="Q100" s="57">
        <f t="shared" si="93"/>
        <v>-1.860105207591306E-4</v>
      </c>
      <c r="R100" s="62"/>
    </row>
    <row r="101" spans="1:18">
      <c r="A101" s="5">
        <v>87</v>
      </c>
      <c r="B101" s="6">
        <v>0.8</v>
      </c>
      <c r="C101" s="35">
        <f t="shared" si="89"/>
        <v>22.535532433395844</v>
      </c>
      <c r="D101" s="35">
        <f t="shared" si="90"/>
        <v>-3.1424356462452424E-2</v>
      </c>
      <c r="E101" s="35">
        <f t="shared" si="91"/>
        <v>324.07353280050256</v>
      </c>
      <c r="F101" s="33">
        <f t="shared" si="84"/>
        <v>3094.2730693873573</v>
      </c>
      <c r="G101" s="34">
        <f t="shared" si="85"/>
        <v>1.0314243564624523</v>
      </c>
      <c r="H101" s="6"/>
      <c r="I101" s="16"/>
      <c r="J101" s="33"/>
      <c r="K101" s="35">
        <f t="shared" si="86"/>
        <v>23.24581544490114</v>
      </c>
      <c r="L101" s="16">
        <f t="shared" si="87"/>
        <v>23.271613158847256</v>
      </c>
      <c r="M101" s="16">
        <f t="shared" si="88"/>
        <v>22.517428603748399</v>
      </c>
      <c r="N101" s="16">
        <f t="shared" si="92"/>
        <v>22.535532433395844</v>
      </c>
      <c r="O101" s="7"/>
      <c r="P101" s="57">
        <f t="shared" si="94"/>
        <v>-0.20232967809798419</v>
      </c>
      <c r="Q101" s="57">
        <f t="shared" si="93"/>
        <v>5.0288415687343296E-4</v>
      </c>
      <c r="R101" s="62"/>
    </row>
    <row r="102" spans="1:18">
      <c r="A102" s="5">
        <v>88</v>
      </c>
      <c r="B102" s="6">
        <v>0.8</v>
      </c>
      <c r="C102" s="35">
        <f t="shared" si="89"/>
        <v>22.469028831505813</v>
      </c>
      <c r="D102" s="35">
        <f t="shared" si="90"/>
        <v>-3.0406622012417148E-2</v>
      </c>
      <c r="E102" s="35">
        <f t="shared" si="91"/>
        <v>323.75376063630142</v>
      </c>
      <c r="F102" s="33">
        <f t="shared" si="84"/>
        <v>3091.2198660372514</v>
      </c>
      <c r="G102" s="34">
        <f t="shared" si="85"/>
        <v>1.0304066220124171</v>
      </c>
      <c r="H102" s="6"/>
      <c r="I102" s="16"/>
      <c r="J102" s="33"/>
      <c r="K102" s="35">
        <f t="shared" si="86"/>
        <v>23.270241071701989</v>
      </c>
      <c r="L102" s="16">
        <f t="shared" si="87"/>
        <v>23.162149319602555</v>
      </c>
      <c r="M102" s="16">
        <f t="shared" si="88"/>
        <v>22.432390391304544</v>
      </c>
      <c r="N102" s="16">
        <f t="shared" si="92"/>
        <v>22.469028831505813</v>
      </c>
      <c r="O102" s="7"/>
      <c r="P102" s="57">
        <f t="shared" si="94"/>
        <v>-0.23273630011040133</v>
      </c>
      <c r="Q102" s="57">
        <f t="shared" si="93"/>
        <v>1.0177344500352757E-3</v>
      </c>
      <c r="R102" s="62"/>
    </row>
    <row r="103" spans="1:18">
      <c r="A103" s="5">
        <v>89</v>
      </c>
      <c r="B103" s="6">
        <v>0.8</v>
      </c>
      <c r="C103" s="35">
        <f t="shared" si="89"/>
        <v>22.412070503093691</v>
      </c>
      <c r="D103" s="35">
        <f t="shared" si="90"/>
        <v>-2.9004987562199405E-2</v>
      </c>
      <c r="E103" s="35">
        <f t="shared" si="91"/>
        <v>323.31336709204305</v>
      </c>
      <c r="F103" s="33">
        <f t="shared" si="84"/>
        <v>3087.0149626865982</v>
      </c>
      <c r="G103" s="34">
        <f t="shared" si="85"/>
        <v>1.0290049875621994</v>
      </c>
      <c r="H103" s="6"/>
      <c r="I103" s="16"/>
      <c r="J103" s="33"/>
      <c r="K103" s="35">
        <f t="shared" si="86"/>
        <v>23.303880298507213</v>
      </c>
      <c r="L103" s="16">
        <f t="shared" si="87"/>
        <v>23.057731364378636</v>
      </c>
      <c r="M103" s="16">
        <f t="shared" si="88"/>
        <v>22.361611662885853</v>
      </c>
      <c r="N103" s="16">
        <f t="shared" si="92"/>
        <v>22.412070503093691</v>
      </c>
      <c r="O103" s="7"/>
      <c r="P103" s="57">
        <f t="shared" si="94"/>
        <v>-0.26174128767260074</v>
      </c>
      <c r="Q103" s="57">
        <f t="shared" si="93"/>
        <v>1.4016344502177439E-3</v>
      </c>
      <c r="R103" s="62"/>
    </row>
    <row r="104" spans="1:18">
      <c r="A104" s="5">
        <v>90</v>
      </c>
      <c r="B104" s="6">
        <v>0.8</v>
      </c>
      <c r="C104" s="35">
        <f t="shared" si="89"/>
        <v>22.363461053189141</v>
      </c>
      <c r="D104" s="35">
        <f t="shared" si="90"/>
        <v>-2.7334117349507477E-2</v>
      </c>
      <c r="E104" s="35">
        <f t="shared" si="91"/>
        <v>322.78837967121524</v>
      </c>
      <c r="F104" s="33">
        <f t="shared" si="84"/>
        <v>3082.0023520485224</v>
      </c>
      <c r="G104" s="34">
        <f t="shared" si="85"/>
        <v>1.0273341173495074</v>
      </c>
      <c r="H104" s="6"/>
      <c r="I104" s="16"/>
      <c r="J104" s="33"/>
      <c r="K104" s="35">
        <f t="shared" si="86"/>
        <v>23.34398118361182</v>
      </c>
      <c r="L104" s="16">
        <f t="shared" si="87"/>
        <v>22.95932854192041</v>
      </c>
      <c r="M104" s="16">
        <f t="shared" si="88"/>
        <v>22.30330972553223</v>
      </c>
      <c r="N104" s="16">
        <f t="shared" si="92"/>
        <v>22.363461053189141</v>
      </c>
      <c r="O104" s="7"/>
      <c r="P104" s="57">
        <f t="shared" si="94"/>
        <v>-0.28907540502210821</v>
      </c>
      <c r="Q104" s="57">
        <f t="shared" si="93"/>
        <v>1.670870212691928E-3</v>
      </c>
      <c r="R104" s="62"/>
    </row>
    <row r="105" spans="1:18">
      <c r="A105" s="5">
        <v>91</v>
      </c>
      <c r="B105" s="6">
        <v>0.8</v>
      </c>
      <c r="C105" s="35">
        <f t="shared" si="89"/>
        <v>22.322394718159568</v>
      </c>
      <c r="D105" s="35">
        <f t="shared" si="90"/>
        <v>-2.5486824659482862E-2</v>
      </c>
      <c r="E105" s="35">
        <f t="shared" si="91"/>
        <v>322.20796030800949</v>
      </c>
      <c r="F105" s="33">
        <f t="shared" si="84"/>
        <v>3076.4604739784486</v>
      </c>
      <c r="G105" s="34">
        <f t="shared" si="85"/>
        <v>1.0254868246594828</v>
      </c>
      <c r="H105" s="6"/>
      <c r="I105" s="16"/>
      <c r="J105" s="33"/>
      <c r="K105" s="35">
        <f t="shared" si="86"/>
        <v>23.388316208172412</v>
      </c>
      <c r="L105" s="16">
        <f t="shared" si="87"/>
        <v>22.867575973146273</v>
      </c>
      <c r="M105" s="16">
        <f t="shared" si="88"/>
        <v>22.255892181318682</v>
      </c>
      <c r="N105" s="16">
        <f t="shared" si="92"/>
        <v>22.322394718159568</v>
      </c>
      <c r="O105" s="7"/>
      <c r="P105" s="57">
        <f t="shared" si="94"/>
        <v>-0.31456222968159109</v>
      </c>
      <c r="Q105" s="57">
        <f t="shared" si="93"/>
        <v>1.8472926900246142E-3</v>
      </c>
      <c r="R105" s="62"/>
    </row>
    <row r="106" spans="1:18">
      <c r="A106" s="5">
        <v>92</v>
      </c>
      <c r="B106" s="6">
        <v>0.8</v>
      </c>
      <c r="C106" s="35">
        <f t="shared" si="89"/>
        <v>22.287992358663306</v>
      </c>
      <c r="D106" s="35">
        <f t="shared" si="90"/>
        <v>-2.3539454437489744E-2</v>
      </c>
      <c r="E106" s="35">
        <f t="shared" si="91"/>
        <v>321.59609658425927</v>
      </c>
      <c r="F106" s="33">
        <f t="shared" si="84"/>
        <v>3070.6183633124692</v>
      </c>
      <c r="G106" s="34">
        <f t="shared" si="85"/>
        <v>1.0235394544374898</v>
      </c>
      <c r="H106" s="6"/>
      <c r="I106" s="16"/>
      <c r="J106" s="33"/>
      <c r="K106" s="35">
        <f t="shared" si="86"/>
        <v>23.435053093500247</v>
      </c>
      <c r="L106" s="16">
        <f t="shared" si="87"/>
        <v>22.782833937171308</v>
      </c>
      <c r="M106" s="16">
        <f t="shared" si="88"/>
        <v>22.217887030671555</v>
      </c>
      <c r="N106" s="16">
        <f t="shared" si="92"/>
        <v>22.287992358663306</v>
      </c>
      <c r="O106" s="7"/>
      <c r="P106" s="57">
        <f t="shared" si="94"/>
        <v>-0.33810168411908081</v>
      </c>
      <c r="Q106" s="57">
        <f t="shared" si="93"/>
        <v>1.9473702219931187E-3</v>
      </c>
      <c r="R106" s="62"/>
    </row>
    <row r="107" spans="1:18">
      <c r="A107" s="5">
        <v>93</v>
      </c>
      <c r="B107" s="6">
        <v>0.8</v>
      </c>
      <c r="C107" s="35">
        <f t="shared" si="89"/>
        <v>22.259471771290141</v>
      </c>
      <c r="D107" s="35">
        <f t="shared" si="90"/>
        <v>-2.1553184365264162E-2</v>
      </c>
      <c r="E107" s="35">
        <f t="shared" si="91"/>
        <v>320.97201052756594</v>
      </c>
      <c r="F107" s="33">
        <f t="shared" si="84"/>
        <v>3064.6595530957925</v>
      </c>
      <c r="G107" s="34">
        <f t="shared" si="85"/>
        <v>1.0215531843652641</v>
      </c>
      <c r="H107" s="6"/>
      <c r="I107" s="16"/>
      <c r="J107" s="33"/>
      <c r="K107" s="35">
        <f t="shared" si="86"/>
        <v>23.48272357523366</v>
      </c>
      <c r="L107" s="16">
        <f t="shared" si="87"/>
        <v>22.705242473456359</v>
      </c>
      <c r="M107" s="16">
        <f t="shared" si="88"/>
        <v>22.187966048690019</v>
      </c>
      <c r="N107" s="16">
        <f t="shared" si="92"/>
        <v>22.259471771290141</v>
      </c>
      <c r="O107" s="7"/>
      <c r="P107" s="57">
        <f t="shared" si="94"/>
        <v>-0.35965486848434497</v>
      </c>
      <c r="Q107" s="57">
        <f t="shared" si="93"/>
        <v>1.9862700722255815E-3</v>
      </c>
      <c r="R107" s="62"/>
    </row>
    <row r="108" spans="1:18">
      <c r="A108" s="5">
        <v>94</v>
      </c>
      <c r="B108" s="6">
        <v>0.8</v>
      </c>
      <c r="C108" s="35">
        <f t="shared" si="89"/>
        <v>22.236094523037551</v>
      </c>
      <c r="D108" s="35">
        <f t="shared" si="90"/>
        <v>-1.957645577937607E-2</v>
      </c>
      <c r="E108" s="35">
        <f t="shared" si="91"/>
        <v>320.35092240587994</v>
      </c>
      <c r="F108" s="33">
        <f t="shared" si="84"/>
        <v>3058.7293673381282</v>
      </c>
      <c r="G108" s="34">
        <f t="shared" si="85"/>
        <v>1.0195764557793761</v>
      </c>
      <c r="H108" s="6"/>
      <c r="I108" s="16"/>
      <c r="J108" s="33"/>
      <c r="K108" s="35">
        <f t="shared" si="86"/>
        <v>23.530165061294973</v>
      </c>
      <c r="L108" s="16">
        <f t="shared" si="87"/>
        <v>22.634767232650603</v>
      </c>
      <c r="M108" s="16">
        <f t="shared" si="88"/>
        <v>22.164932293945579</v>
      </c>
      <c r="N108" s="16">
        <f t="shared" si="92"/>
        <v>22.236094523037551</v>
      </c>
      <c r="O108" s="7"/>
      <c r="P108" s="57">
        <f t="shared" si="94"/>
        <v>-0.37923132426372103</v>
      </c>
      <c r="Q108" s="57">
        <f t="shared" si="93"/>
        <v>1.976728585888092E-3</v>
      </c>
      <c r="R108" s="62"/>
    </row>
    <row r="109" spans="1:18">
      <c r="A109" s="5">
        <v>95</v>
      </c>
      <c r="B109" s="6">
        <v>0.8</v>
      </c>
      <c r="C109" s="35">
        <f t="shared" si="89"/>
        <v>22.217187419493108</v>
      </c>
      <c r="D109" s="35">
        <f t="shared" si="90"/>
        <v>-1.7646733037972203E-2</v>
      </c>
      <c r="E109" s="35">
        <f t="shared" si="91"/>
        <v>319.74460352053086</v>
      </c>
      <c r="F109" s="33">
        <f t="shared" si="84"/>
        <v>3052.9401991139166</v>
      </c>
      <c r="G109" s="34">
        <f t="shared" si="85"/>
        <v>1.0176467330379722</v>
      </c>
      <c r="H109" s="6"/>
      <c r="I109" s="16"/>
      <c r="J109" s="33"/>
      <c r="K109" s="35">
        <f t="shared" si="86"/>
        <v>23.576478407088668</v>
      </c>
      <c r="L109" s="16">
        <f t="shared" si="87"/>
        <v>22.571238993713905</v>
      </c>
      <c r="M109" s="16">
        <f t="shared" si="88"/>
        <v>22.14771740080257</v>
      </c>
      <c r="N109" s="16">
        <f t="shared" si="92"/>
        <v>22.217187419493108</v>
      </c>
      <c r="O109" s="7"/>
      <c r="P109" s="57">
        <f t="shared" si="94"/>
        <v>-0.39687805730169323</v>
      </c>
      <c r="Q109" s="57">
        <f t="shared" si="93"/>
        <v>1.9297227414038672E-3</v>
      </c>
      <c r="R109" s="62"/>
    </row>
    <row r="110" spans="1:18">
      <c r="A110" s="5">
        <v>96</v>
      </c>
      <c r="B110" s="6">
        <v>0.8</v>
      </c>
      <c r="C110" s="35">
        <f t="shared" si="89"/>
        <v>22.202135809047601</v>
      </c>
      <c r="D110" s="35">
        <f t="shared" si="90"/>
        <v>-1.57922260068129E-2</v>
      </c>
      <c r="E110" s="35">
        <f t="shared" si="91"/>
        <v>319.1619174113406</v>
      </c>
      <c r="F110" s="33">
        <f t="shared" si="84"/>
        <v>3047.3766780204387</v>
      </c>
      <c r="G110" s="34">
        <f t="shared" si="85"/>
        <v>1.0157922260068128</v>
      </c>
      <c r="H110" s="6"/>
      <c r="I110" s="16"/>
      <c r="J110" s="33"/>
      <c r="K110" s="35">
        <f t="shared" si="86"/>
        <v>23.62098657583649</v>
      </c>
      <c r="L110" s="16">
        <f t="shared" si="87"/>
        <v>22.514386980089377</v>
      </c>
      <c r="M110" s="16">
        <f t="shared" si="88"/>
        <v>22.135373555925867</v>
      </c>
      <c r="N110" s="16">
        <f t="shared" si="92"/>
        <v>22.202135809047601</v>
      </c>
      <c r="O110" s="7"/>
      <c r="P110" s="57">
        <f t="shared" si="94"/>
        <v>-0.41267028330850614</v>
      </c>
      <c r="Q110" s="57">
        <f t="shared" si="93"/>
        <v>1.8545070311593026E-3</v>
      </c>
      <c r="R110" s="62"/>
    </row>
    <row r="111" spans="1:18">
      <c r="A111" s="5">
        <v>97</v>
      </c>
      <c r="B111" s="6">
        <v>0.8</v>
      </c>
      <c r="C111" s="35">
        <f t="shared" si="89"/>
        <v>22.19038486130917</v>
      </c>
      <c r="D111" s="35">
        <f t="shared" si="90"/>
        <v>-1.4033368789708674E-2</v>
      </c>
      <c r="E111" s="35">
        <f t="shared" si="91"/>
        <v>318.60928447372646</v>
      </c>
      <c r="F111" s="33">
        <f t="shared" si="84"/>
        <v>3042.100106369126</v>
      </c>
      <c r="G111" s="34">
        <f t="shared" si="85"/>
        <v>1.0140333687897087</v>
      </c>
      <c r="H111" s="6"/>
      <c r="I111" s="16"/>
      <c r="J111" s="33"/>
      <c r="K111" s="35">
        <f t="shared" si="86"/>
        <v>23.663199149046992</v>
      </c>
      <c r="L111" s="16">
        <f t="shared" si="87"/>
        <v>22.463866852446426</v>
      </c>
      <c r="M111" s="16">
        <f t="shared" si="88"/>
        <v>22.127066001493418</v>
      </c>
      <c r="N111" s="16">
        <f t="shared" si="92"/>
        <v>22.19038486130917</v>
      </c>
      <c r="O111" s="7"/>
      <c r="P111" s="57">
        <f t="shared" si="94"/>
        <v>-0.42670365209821481</v>
      </c>
      <c r="Q111" s="57">
        <f t="shared" si="93"/>
        <v>1.758857217104226E-3</v>
      </c>
      <c r="R111" s="62"/>
    </row>
    <row r="112" spans="1:18">
      <c r="A112" s="5">
        <v>98</v>
      </c>
      <c r="B112" s="6">
        <v>0.8</v>
      </c>
      <c r="C112" s="35">
        <f t="shared" si="89"/>
        <v>22.181436707490679</v>
      </c>
      <c r="D112" s="35">
        <f t="shared" si="90"/>
        <v>-1.2384141845680157E-2</v>
      </c>
      <c r="E112" s="35">
        <f t="shared" si="91"/>
        <v>318.09109736791271</v>
      </c>
      <c r="F112" s="33">
        <f t="shared" si="84"/>
        <v>3037.1524255370405</v>
      </c>
      <c r="G112" s="34">
        <f t="shared" si="85"/>
        <v>1.0123841418456803</v>
      </c>
      <c r="H112" s="6"/>
      <c r="I112" s="16"/>
      <c r="J112" s="33"/>
      <c r="K112" s="35">
        <f t="shared" si="86"/>
        <v>23.702780595703675</v>
      </c>
      <c r="L112" s="16">
        <f t="shared" si="87"/>
        <v>22.419283941801979</v>
      </c>
      <c r="M112" s="16">
        <f t="shared" si="88"/>
        <v>22.122064537505654</v>
      </c>
      <c r="N112" s="16">
        <f t="shared" si="92"/>
        <v>22.181436707490679</v>
      </c>
      <c r="O112" s="7"/>
      <c r="P112" s="57">
        <f t="shared" si="94"/>
        <v>-0.43908779394389497</v>
      </c>
      <c r="Q112" s="57">
        <f t="shared" si="93"/>
        <v>1.649226944028517E-3</v>
      </c>
      <c r="R112" s="62"/>
    </row>
    <row r="113" spans="1:18" ht="16" thickBot="1">
      <c r="A113" s="8">
        <v>99</v>
      </c>
      <c r="B113" s="9">
        <v>0.8</v>
      </c>
      <c r="C113" s="35">
        <f t="shared" si="89"/>
        <v>22.174847996124502</v>
      </c>
      <c r="D113" s="35">
        <f t="shared" si="90"/>
        <v>-1.0853224089967929E-2</v>
      </c>
      <c r="E113" s="35">
        <f t="shared" si="91"/>
        <v>317.61008300906792</v>
      </c>
      <c r="F113" s="36">
        <f t="shared" si="84"/>
        <v>3032.5596722699038</v>
      </c>
      <c r="G113" s="37">
        <f t="shared" si="85"/>
        <v>1.0108532240899679</v>
      </c>
      <c r="H113" s="6"/>
      <c r="I113" s="16"/>
      <c r="J113" s="33"/>
      <c r="K113" s="35">
        <f t="shared" si="86"/>
        <v>23.73952262184077</v>
      </c>
      <c r="L113" s="16">
        <f t="shared" si="87"/>
        <v>22.380212335078092</v>
      </c>
      <c r="M113" s="16">
        <f t="shared" si="88"/>
        <v>22.119734956918862</v>
      </c>
      <c r="N113" s="16">
        <f t="shared" si="92"/>
        <v>22.174847996124502</v>
      </c>
      <c r="O113" s="11"/>
      <c r="P113" s="57">
        <f t="shared" si="94"/>
        <v>-0.44994101803386288</v>
      </c>
      <c r="Q113" s="57">
        <f t="shared" si="93"/>
        <v>1.5309177557122286E-3</v>
      </c>
      <c r="R113" s="62"/>
    </row>
  </sheetData>
  <mergeCells count="1">
    <mergeCell ref="A11:E11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4"/>
  <sheetViews>
    <sheetView workbookViewId="0">
      <selection activeCell="E24" sqref="E24"/>
    </sheetView>
  </sheetViews>
  <sheetFormatPr baseColWidth="10" defaultRowHeight="15" x14ac:dyDescent="0"/>
  <cols>
    <col min="2" max="2" width="13.1640625" customWidth="1"/>
    <col min="5" max="5" width="11.5" customWidth="1"/>
    <col min="13" max="13" width="12" customWidth="1"/>
  </cols>
  <sheetData>
    <row r="1" spans="1:18">
      <c r="A1" t="s">
        <v>133</v>
      </c>
      <c r="E1" t="s">
        <v>134</v>
      </c>
      <c r="F1" t="s">
        <v>135</v>
      </c>
      <c r="H1" t="s">
        <v>87</v>
      </c>
      <c r="I1" s="2" t="s">
        <v>89</v>
      </c>
      <c r="J1" s="22">
        <f>Steuerung!I4</f>
        <v>3</v>
      </c>
      <c r="K1" s="4" t="s">
        <v>92</v>
      </c>
      <c r="M1" t="s">
        <v>128</v>
      </c>
      <c r="R1" t="s">
        <v>117</v>
      </c>
    </row>
    <row r="2" spans="1:18">
      <c r="A2" t="s">
        <v>84</v>
      </c>
      <c r="E2" t="s">
        <v>85</v>
      </c>
      <c r="F2" t="s">
        <v>86</v>
      </c>
      <c r="H2" t="s">
        <v>88</v>
      </c>
      <c r="I2" s="5" t="s">
        <v>82</v>
      </c>
      <c r="J2" s="63">
        <f>Steuerung!O11*0.001</f>
        <v>1E-3</v>
      </c>
      <c r="K2" s="7" t="s">
        <v>93</v>
      </c>
      <c r="M2" t="s">
        <v>127</v>
      </c>
    </row>
    <row r="3" spans="1:18">
      <c r="I3" s="5" t="s">
        <v>90</v>
      </c>
      <c r="J3" s="14">
        <f>Steuerung!I2/Steuerung!D2</f>
        <v>4.7740292807129214E-2</v>
      </c>
      <c r="K3" s="7" t="s">
        <v>94</v>
      </c>
    </row>
    <row r="4" spans="1:18">
      <c r="A4" t="s">
        <v>107</v>
      </c>
      <c r="E4" s="91" t="s">
        <v>97</v>
      </c>
      <c r="F4" s="92">
        <f>-J1/J2</f>
        <v>-3000</v>
      </c>
      <c r="G4" s="93" t="s">
        <v>35</v>
      </c>
      <c r="I4" s="5" t="s">
        <v>91</v>
      </c>
      <c r="J4" s="16">
        <f>Steuerung!I6</f>
        <v>20.946666666666665</v>
      </c>
      <c r="K4" s="7" t="s">
        <v>37</v>
      </c>
      <c r="M4" s="91" t="s">
        <v>124</v>
      </c>
      <c r="N4" s="92">
        <f>F4*C11</f>
        <v>-30</v>
      </c>
      <c r="O4" s="93"/>
    </row>
    <row r="5" spans="1:18" ht="16" thickBot="1">
      <c r="A5" t="s">
        <v>108</v>
      </c>
      <c r="B5" t="s">
        <v>111</v>
      </c>
      <c r="E5" s="94" t="s">
        <v>98</v>
      </c>
      <c r="F5" s="16">
        <f>-1/(J4*J2)</f>
        <v>-47.740292807129222</v>
      </c>
      <c r="G5" s="95" t="s">
        <v>8</v>
      </c>
      <c r="I5" s="8" t="s">
        <v>96</v>
      </c>
      <c r="J5" s="10">
        <f>Steuerung!D5*Steuerung!E5</f>
        <v>5.9999999999999995E-5</v>
      </c>
      <c r="K5" s="11" t="str">
        <f>Steuerung!F5</f>
        <v>kg m2</v>
      </c>
      <c r="M5" s="94" t="s">
        <v>119</v>
      </c>
      <c r="N5" s="16">
        <f>F5*C11</f>
        <v>-0.47740292807129225</v>
      </c>
      <c r="O5" s="95" t="s">
        <v>125</v>
      </c>
    </row>
    <row r="6" spans="1:18">
      <c r="A6" t="s">
        <v>109</v>
      </c>
      <c r="B6" t="s">
        <v>112</v>
      </c>
      <c r="E6" s="94" t="s">
        <v>99</v>
      </c>
      <c r="F6" s="96">
        <f>J3/J5</f>
        <v>795.67154678548695</v>
      </c>
      <c r="G6" s="95" t="s">
        <v>105</v>
      </c>
      <c r="I6" s="58" t="s">
        <v>116</v>
      </c>
      <c r="J6">
        <f>2*3.142</f>
        <v>6.2839999999999998</v>
      </c>
      <c r="M6" s="94" t="s">
        <v>120</v>
      </c>
      <c r="N6" s="16">
        <f>F6*C11</f>
        <v>7.9567154678548695</v>
      </c>
      <c r="O6" s="95" t="s">
        <v>104</v>
      </c>
    </row>
    <row r="7" spans="1:18">
      <c r="E7" s="94" t="s">
        <v>100</v>
      </c>
      <c r="F7" s="6">
        <v>0</v>
      </c>
      <c r="G7" s="95"/>
      <c r="M7" s="94" t="s">
        <v>121</v>
      </c>
      <c r="N7" s="6">
        <f>F7</f>
        <v>0</v>
      </c>
      <c r="O7" s="95"/>
    </row>
    <row r="8" spans="1:18">
      <c r="E8" s="94" t="s">
        <v>101</v>
      </c>
      <c r="F8" s="6">
        <f>1/J2</f>
        <v>1000</v>
      </c>
      <c r="G8" s="95" t="s">
        <v>103</v>
      </c>
      <c r="M8" s="94" t="s">
        <v>122</v>
      </c>
      <c r="N8" s="6">
        <f>F8*C11</f>
        <v>10</v>
      </c>
      <c r="O8" s="95" t="s">
        <v>126</v>
      </c>
    </row>
    <row r="9" spans="1:18">
      <c r="E9" s="97" t="s">
        <v>102</v>
      </c>
      <c r="F9" s="98">
        <v>0</v>
      </c>
      <c r="G9" s="99"/>
      <c r="M9" s="97" t="s">
        <v>123</v>
      </c>
      <c r="N9" s="98">
        <v>0</v>
      </c>
      <c r="O9" s="99"/>
    </row>
    <row r="10" spans="1:18" ht="16" thickBot="1">
      <c r="M10" s="100" t="s">
        <v>129</v>
      </c>
      <c r="N10" s="101"/>
      <c r="O10" s="102">
        <f>1-N4-N5*N6</f>
        <v>34.798559262184057</v>
      </c>
    </row>
    <row r="11" spans="1:18" ht="16" thickBot="1">
      <c r="A11" s="18" t="s">
        <v>16</v>
      </c>
      <c r="B11" s="19" t="s">
        <v>110</v>
      </c>
      <c r="C11" s="19">
        <v>0.01</v>
      </c>
      <c r="D11" s="25" t="s">
        <v>34</v>
      </c>
      <c r="E11" s="19" t="s">
        <v>69</v>
      </c>
      <c r="F11" s="19"/>
      <c r="G11" s="26"/>
    </row>
    <row r="13" spans="1:18">
      <c r="A13" s="64" t="s">
        <v>17</v>
      </c>
      <c r="B13" s="119" t="s">
        <v>106</v>
      </c>
      <c r="C13" s="64" t="s">
        <v>113</v>
      </c>
      <c r="D13" s="64" t="s">
        <v>114</v>
      </c>
      <c r="E13" s="119" t="s">
        <v>115</v>
      </c>
      <c r="F13" s="64" t="s">
        <v>130</v>
      </c>
      <c r="G13" s="64" t="s">
        <v>131</v>
      </c>
      <c r="H13" s="64" t="s">
        <v>132</v>
      </c>
    </row>
    <row r="14" spans="1:18">
      <c r="A14" s="87">
        <v>-1</v>
      </c>
      <c r="B14" s="88">
        <v>0</v>
      </c>
      <c r="C14" s="88">
        <v>0</v>
      </c>
      <c r="D14" s="88">
        <v>0</v>
      </c>
      <c r="E14" s="88"/>
      <c r="F14" s="88">
        <f>B14/Steuerung!$D$4</f>
        <v>0</v>
      </c>
      <c r="G14" s="89" t="s">
        <v>118</v>
      </c>
      <c r="H14" s="90"/>
    </row>
    <row r="15" spans="1:18">
      <c r="A15" s="64">
        <v>0</v>
      </c>
      <c r="B15" s="64">
        <v>24</v>
      </c>
      <c r="C15" s="103">
        <f>(C14 +$N$8*B15 +$N$5*D14)/$O$10</f>
        <v>6.896837256731212</v>
      </c>
      <c r="D15" s="103">
        <f>$N$6*C15+D14</f>
        <v>54.876171679910982</v>
      </c>
      <c r="E15" s="120">
        <f>D15/$J$6</f>
        <v>8.7326816804441414</v>
      </c>
      <c r="F15" s="64">
        <f>B15/Steuerung!$D$4</f>
        <v>1</v>
      </c>
      <c r="G15" s="103">
        <f>C15/Steuerung!$D$2</f>
        <v>2.2989457522437373</v>
      </c>
      <c r="H15" s="57">
        <f>60*E15/Steuerung!$D$1</f>
        <v>0.17465363360888284</v>
      </c>
    </row>
    <row r="16" spans="1:18">
      <c r="A16" s="64">
        <v>1</v>
      </c>
      <c r="B16" s="64">
        <v>24</v>
      </c>
      <c r="C16" s="103">
        <f t="shared" ref="C16:C79" si="0">(C15 +$N$8*B16 +$N$5*D15)/$O$10</f>
        <v>6.3421818861114279</v>
      </c>
      <c r="D16" s="103">
        <f t="shared" ref="D16:D79" si="1">$N$6*C16+D15</f>
        <v>105.33910839308275</v>
      </c>
      <c r="E16" s="120">
        <f t="shared" ref="E16:E79" si="2">D16/$J$6</f>
        <v>16.763066262425646</v>
      </c>
      <c r="F16" s="64">
        <f>B16/Steuerung!$D$4</f>
        <v>1</v>
      </c>
      <c r="G16" s="103">
        <f>C16/Steuerung!$D$2</f>
        <v>2.1140606287038093</v>
      </c>
      <c r="H16" s="57">
        <f>60*E16/Steuerung!$D$1</f>
        <v>0.33526132524851293</v>
      </c>
    </row>
    <row r="17" spans="1:8">
      <c r="A17" s="64">
        <v>2</v>
      </c>
      <c r="B17" s="64">
        <v>24</v>
      </c>
      <c r="C17" s="103">
        <f t="shared" si="0"/>
        <v>5.6339396588722348</v>
      </c>
      <c r="D17" s="103">
        <f t="shared" si="1"/>
        <v>150.16676322179245</v>
      </c>
      <c r="E17" s="120">
        <f t="shared" si="2"/>
        <v>23.896684153690714</v>
      </c>
      <c r="F17" s="64">
        <f>B17/Steuerung!$D$4</f>
        <v>1</v>
      </c>
      <c r="G17" s="103">
        <f>C17/Steuerung!$D$2</f>
        <v>1.8779798862907449</v>
      </c>
      <c r="H17" s="57">
        <f>60*E17/Steuerung!$D$1</f>
        <v>0.47793368307381429</v>
      </c>
    </row>
    <row r="18" spans="1:8">
      <c r="A18" s="64">
        <v>3</v>
      </c>
      <c r="B18" s="64">
        <v>24</v>
      </c>
      <c r="C18" s="103">
        <f t="shared" si="0"/>
        <v>4.9985945075268283</v>
      </c>
      <c r="D18" s="103">
        <f t="shared" si="1"/>
        <v>189.93915745736555</v>
      </c>
      <c r="E18" s="120">
        <f t="shared" si="2"/>
        <v>30.225836641846843</v>
      </c>
      <c r="F18" s="64">
        <f>B18/Steuerung!$D$4</f>
        <v>1</v>
      </c>
      <c r="G18" s="103">
        <f>C18/Steuerung!$D$2</f>
        <v>1.6661981691756094</v>
      </c>
      <c r="H18" s="57">
        <f>60*E18/Steuerung!$D$1</f>
        <v>0.60451673283693685</v>
      </c>
    </row>
    <row r="19" spans="1:8">
      <c r="A19" s="64">
        <v>4</v>
      </c>
      <c r="B19" s="64">
        <v>24</v>
      </c>
      <c r="C19" s="103">
        <f t="shared" si="0"/>
        <v>4.4346975235175483</v>
      </c>
      <c r="D19" s="103">
        <f t="shared" si="1"/>
        <v>225.22478383799532</v>
      </c>
      <c r="E19" s="120">
        <f t="shared" si="2"/>
        <v>35.840990426160936</v>
      </c>
      <c r="F19" s="64">
        <f>B19/Steuerung!$D$4</f>
        <v>1</v>
      </c>
      <c r="G19" s="103">
        <f>C19/Steuerung!$D$2</f>
        <v>1.4782325078391827</v>
      </c>
      <c r="H19" s="57">
        <f>60*E19/Steuerung!$D$1</f>
        <v>0.71681980852321869</v>
      </c>
    </row>
    <row r="20" spans="1:8">
      <c r="A20" s="64">
        <v>5</v>
      </c>
      <c r="B20" s="64">
        <v>24</v>
      </c>
      <c r="C20" s="103">
        <f t="shared" si="0"/>
        <v>3.9344078935422497</v>
      </c>
      <c r="D20" s="103">
        <f t="shared" si="1"/>
        <v>256.52974798139326</v>
      </c>
      <c r="E20" s="120">
        <f t="shared" si="2"/>
        <v>40.822684274569262</v>
      </c>
      <c r="F20" s="64">
        <f>B20/Steuerung!$D$4</f>
        <v>1</v>
      </c>
      <c r="G20" s="103">
        <f>C20/Steuerung!$D$2</f>
        <v>1.3114692978474165</v>
      </c>
      <c r="H20" s="57">
        <f>60*E20/Steuerung!$D$1</f>
        <v>0.81645368549138519</v>
      </c>
    </row>
    <row r="21" spans="1:8">
      <c r="A21" s="64">
        <v>6</v>
      </c>
      <c r="B21" s="64">
        <v>24</v>
      </c>
      <c r="C21" s="103">
        <f t="shared" si="0"/>
        <v>3.4905570128540679</v>
      </c>
      <c r="D21" s="103">
        <f t="shared" si="1"/>
        <v>284.30311695699851</v>
      </c>
      <c r="E21" s="120">
        <f t="shared" si="2"/>
        <v>45.242380165022041</v>
      </c>
      <c r="F21" s="64">
        <f>B21/Steuerung!$D$4</f>
        <v>1</v>
      </c>
      <c r="G21" s="103">
        <f>C21/Steuerung!$D$2</f>
        <v>1.1635190042846892</v>
      </c>
      <c r="H21" s="57">
        <f>60*E21/Steuerung!$D$1</f>
        <v>0.90484760330044078</v>
      </c>
    </row>
    <row r="22" spans="1:8">
      <c r="A22" s="64">
        <v>7</v>
      </c>
      <c r="B22" s="64">
        <v>24</v>
      </c>
      <c r="C22" s="103">
        <f t="shared" si="0"/>
        <v>3.0967781081355139</v>
      </c>
      <c r="D22" s="103">
        <f t="shared" si="1"/>
        <v>308.9432992305147</v>
      </c>
      <c r="E22" s="120">
        <f t="shared" si="2"/>
        <v>49.163478553551037</v>
      </c>
      <c r="F22" s="64">
        <f>B22/Steuerung!$D$4</f>
        <v>1</v>
      </c>
      <c r="G22" s="103">
        <f>C22/Steuerung!$D$2</f>
        <v>1.0322593693785047</v>
      </c>
      <c r="H22" s="57">
        <f>60*E22/Steuerung!$D$1</f>
        <v>0.98326957107102075</v>
      </c>
    </row>
    <row r="23" spans="1:8">
      <c r="A23" s="64">
        <v>8</v>
      </c>
      <c r="B23" s="64">
        <v>24</v>
      </c>
      <c r="C23" s="103">
        <f t="shared" si="0"/>
        <v>2.7474224357149968</v>
      </c>
      <c r="D23" s="103">
        <f t="shared" si="1"/>
        <v>330.80375782149969</v>
      </c>
      <c r="E23" s="120">
        <f t="shared" si="2"/>
        <v>52.642227533656857</v>
      </c>
      <c r="F23" s="64">
        <f>B23/Steuerung!$D$4</f>
        <v>1</v>
      </c>
      <c r="G23" s="103">
        <f>C23/Steuerung!$D$2</f>
        <v>0.91580747857166556</v>
      </c>
      <c r="H23" s="57">
        <f>60*E23/Steuerung!$D$1</f>
        <v>1.0528445506731372</v>
      </c>
    </row>
    <row r="24" spans="1:8">
      <c r="A24" s="64">
        <v>9</v>
      </c>
      <c r="B24" s="64">
        <v>24</v>
      </c>
      <c r="C24" s="103">
        <f t="shared" si="0"/>
        <v>2.4374784943157106</v>
      </c>
      <c r="D24" s="103">
        <f t="shared" si="1"/>
        <v>350.19808065978509</v>
      </c>
      <c r="E24" s="120">
        <f t="shared" si="2"/>
        <v>55.728529703975987</v>
      </c>
      <c r="F24" s="64">
        <f>B24/Steuerung!$D$4</f>
        <v>1</v>
      </c>
      <c r="G24" s="103">
        <f>C24/Steuerung!$D$2</f>
        <v>0.81249283143857021</v>
      </c>
      <c r="H24" s="57">
        <f>60*E24/Steuerung!$D$1</f>
        <v>1.1145705940795199</v>
      </c>
    </row>
    <row r="25" spans="1:8">
      <c r="A25" s="64">
        <v>10</v>
      </c>
      <c r="B25" s="64">
        <v>24</v>
      </c>
      <c r="C25" s="103">
        <f t="shared" si="0"/>
        <v>2.1625001430494484</v>
      </c>
      <c r="D25" s="103">
        <f t="shared" si="1"/>
        <v>367.404478997225</v>
      </c>
      <c r="E25" s="120">
        <f t="shared" si="2"/>
        <v>58.466658019927593</v>
      </c>
      <c r="F25" s="64">
        <f>B25/Steuerung!$D$4</f>
        <v>1</v>
      </c>
      <c r="G25" s="103">
        <f>C25/Steuerung!$D$2</f>
        <v>0.72083338101648275</v>
      </c>
      <c r="H25" s="57">
        <f>60*E25/Steuerung!$D$1</f>
        <v>1.169333160398552</v>
      </c>
    </row>
    <row r="26" spans="1:8">
      <c r="A26" s="64">
        <v>11</v>
      </c>
      <c r="B26" s="64">
        <v>24</v>
      </c>
      <c r="C26" s="103">
        <f t="shared" si="0"/>
        <v>1.9185428218523444</v>
      </c>
      <c r="D26" s="103">
        <f t="shared" si="1"/>
        <v>382.66977834359949</v>
      </c>
      <c r="E26" s="120">
        <f t="shared" si="2"/>
        <v>60.895890888542247</v>
      </c>
      <c r="F26" s="64">
        <f>B26/Steuerung!$D$4</f>
        <v>1</v>
      </c>
      <c r="G26" s="103">
        <f>C26/Steuerung!$D$2</f>
        <v>0.63951427395078142</v>
      </c>
      <c r="H26" s="57">
        <f>60*E26/Steuerung!$D$1</f>
        <v>1.217917817770845</v>
      </c>
    </row>
    <row r="27" spans="1:8">
      <c r="A27" s="64">
        <v>12</v>
      </c>
      <c r="B27" s="64">
        <v>24</v>
      </c>
      <c r="C27" s="103">
        <f t="shared" si="0"/>
        <v>1.7021069668419397</v>
      </c>
      <c r="D27" s="103">
        <f t="shared" si="1"/>
        <v>396.2129591746143</v>
      </c>
      <c r="E27" s="120">
        <f t="shared" si="2"/>
        <v>63.051075616584072</v>
      </c>
      <c r="F27" s="64">
        <f>B27/Steuerung!$D$4</f>
        <v>1</v>
      </c>
      <c r="G27" s="103">
        <f>C27/Steuerung!$D$2</f>
        <v>0.56736898894731325</v>
      </c>
      <c r="H27" s="57">
        <f>60*E27/Steuerung!$D$1</f>
        <v>1.2610215123316815</v>
      </c>
    </row>
    <row r="28" spans="1:8">
      <c r="A28" s="64">
        <v>13</v>
      </c>
      <c r="B28" s="64">
        <v>24</v>
      </c>
      <c r="C28" s="103">
        <f t="shared" si="0"/>
        <v>1.5100878091293588</v>
      </c>
      <c r="D28" s="103">
        <f t="shared" si="1"/>
        <v>408.22829820333294</v>
      </c>
      <c r="E28" s="120">
        <f t="shared" si="2"/>
        <v>64.963128294610584</v>
      </c>
      <c r="F28" s="64">
        <f>B28/Steuerung!$D$4</f>
        <v>1</v>
      </c>
      <c r="G28" s="103">
        <f>C28/Steuerung!$D$2</f>
        <v>0.50336260304311964</v>
      </c>
      <c r="H28" s="57">
        <f>60*E28/Steuerung!$D$1</f>
        <v>1.2992625658922117</v>
      </c>
    </row>
    <row r="29" spans="1:8">
      <c r="A29" s="64">
        <v>14</v>
      </c>
      <c r="B29" s="64">
        <v>24</v>
      </c>
      <c r="C29" s="103">
        <f t="shared" si="0"/>
        <v>1.3397308369591243</v>
      </c>
      <c r="D29" s="103">
        <f t="shared" si="1"/>
        <v>418.88815527652775</v>
      </c>
      <c r="E29" s="120">
        <f t="shared" si="2"/>
        <v>66.659477287798822</v>
      </c>
      <c r="F29" s="64">
        <f>B29/Steuerung!$D$4</f>
        <v>1</v>
      </c>
      <c r="G29" s="103">
        <f>C29/Steuerung!$D$2</f>
        <v>0.44657694565304146</v>
      </c>
      <c r="H29" s="57">
        <f>60*E29/Steuerung!$D$1</f>
        <v>1.3331895457559764</v>
      </c>
    </row>
    <row r="30" spans="1:8">
      <c r="A30" s="64">
        <v>15</v>
      </c>
      <c r="B30" s="64">
        <v>24</v>
      </c>
      <c r="C30" s="103">
        <f t="shared" si="0"/>
        <v>1.1885922822819386</v>
      </c>
      <c r="D30" s="103">
        <f t="shared" si="1"/>
        <v>428.34544587393339</v>
      </c>
      <c r="E30" s="120">
        <f t="shared" si="2"/>
        <v>68.164456695406329</v>
      </c>
      <c r="F30" s="64">
        <f>B30/Steuerung!$D$4</f>
        <v>1</v>
      </c>
      <c r="G30" s="103">
        <f>C30/Steuerung!$D$2</f>
        <v>0.39619742742731284</v>
      </c>
      <c r="H30" s="57">
        <f>60*E30/Steuerung!$D$1</f>
        <v>1.3632891339081266</v>
      </c>
    </row>
    <row r="31" spans="1:8">
      <c r="A31" s="64">
        <v>16</v>
      </c>
      <c r="B31" s="64">
        <v>24</v>
      </c>
      <c r="C31" s="103">
        <f t="shared" si="0"/>
        <v>1.0545040649409871</v>
      </c>
      <c r="D31" s="103">
        <f t="shared" si="1"/>
        <v>436.73583467836517</v>
      </c>
      <c r="E31" s="120">
        <f t="shared" si="2"/>
        <v>69.499655423037112</v>
      </c>
      <c r="F31" s="64">
        <f>B31/Steuerung!$D$4</f>
        <v>1</v>
      </c>
      <c r="G31" s="103">
        <f>C31/Steuerung!$D$2</f>
        <v>0.35150135498032903</v>
      </c>
      <c r="H31" s="57">
        <f>60*E31/Steuerung!$D$1</f>
        <v>1.3899931084607422</v>
      </c>
    </row>
    <row r="32" spans="1:8">
      <c r="A32" s="64">
        <v>17</v>
      </c>
      <c r="B32" s="64">
        <v>24</v>
      </c>
      <c r="C32" s="103">
        <f t="shared" si="0"/>
        <v>0.9355426915966627</v>
      </c>
      <c r="D32" s="103">
        <f t="shared" si="1"/>
        <v>444.17968168343089</v>
      </c>
      <c r="E32" s="120">
        <f t="shared" si="2"/>
        <v>70.684226875148141</v>
      </c>
      <c r="F32" s="64">
        <f>B32/Steuerung!$D$4</f>
        <v>1</v>
      </c>
      <c r="G32" s="103">
        <f>C32/Steuerung!$D$2</f>
        <v>0.31184756386555423</v>
      </c>
      <c r="H32" s="57">
        <f>60*E32/Steuerung!$D$1</f>
        <v>1.4136845375029627</v>
      </c>
    </row>
    <row r="33" spans="1:8">
      <c r="A33" s="64">
        <v>18</v>
      </c>
      <c r="B33" s="64">
        <v>24</v>
      </c>
      <c r="C33" s="103">
        <f t="shared" si="0"/>
        <v>0.83000166324527969</v>
      </c>
      <c r="D33" s="103">
        <f t="shared" si="1"/>
        <v>450.78376875571985</v>
      </c>
      <c r="E33" s="120">
        <f t="shared" si="2"/>
        <v>71.73516371033098</v>
      </c>
      <c r="F33" s="64">
        <f>B33/Steuerung!$D$4</f>
        <v>1</v>
      </c>
      <c r="G33" s="103">
        <f>C33/Steuerung!$D$2</f>
        <v>0.2766672210817599</v>
      </c>
      <c r="H33" s="57">
        <f>60*E33/Steuerung!$D$1</f>
        <v>1.4347032742066197</v>
      </c>
    </row>
    <row r="34" spans="1:8">
      <c r="A34" s="64">
        <v>19</v>
      </c>
      <c r="B34" s="64">
        <v>24</v>
      </c>
      <c r="C34" s="103">
        <f t="shared" si="0"/>
        <v>0.7363669955180796</v>
      </c>
      <c r="D34" s="103">
        <f t="shared" si="1"/>
        <v>456.64283141897636</v>
      </c>
      <c r="E34" s="120">
        <f t="shared" si="2"/>
        <v>72.667541600728256</v>
      </c>
      <c r="F34" s="64">
        <f>B34/Steuerung!$D$4</f>
        <v>1</v>
      </c>
      <c r="G34" s="103">
        <f>C34/Steuerung!$D$2</f>
        <v>0.24545566517269321</v>
      </c>
      <c r="H34" s="57">
        <f>60*E34/Steuerung!$D$1</f>
        <v>1.4533508320145649</v>
      </c>
    </row>
    <row r="35" spans="1:8">
      <c r="A35" s="64">
        <v>20</v>
      </c>
      <c r="B35" s="64">
        <v>24</v>
      </c>
      <c r="C35" s="103">
        <f t="shared" si="0"/>
        <v>0.6532955005995964</v>
      </c>
      <c r="D35" s="103">
        <f t="shared" si="1"/>
        <v>461.84091783367717</v>
      </c>
      <c r="E35" s="120">
        <f t="shared" si="2"/>
        <v>73.494735492310184</v>
      </c>
      <c r="F35" s="64">
        <f>B35/Steuerung!$D$4</f>
        <v>1</v>
      </c>
      <c r="G35" s="103">
        <f>C35/Steuerung!$D$2</f>
        <v>0.21776516686653213</v>
      </c>
      <c r="H35" s="57">
        <f>60*E35/Steuerung!$D$1</f>
        <v>1.4698947098462036</v>
      </c>
    </row>
    <row r="36" spans="1:8">
      <c r="A36" s="64">
        <v>21</v>
      </c>
      <c r="B36" s="64">
        <v>24</v>
      </c>
      <c r="C36" s="103">
        <f t="shared" si="0"/>
        <v>0.57959551921987096</v>
      </c>
      <c r="D36" s="103">
        <f t="shared" si="1"/>
        <v>466.45259446655331</v>
      </c>
      <c r="E36" s="120">
        <f t="shared" si="2"/>
        <v>74.228611468261192</v>
      </c>
      <c r="F36" s="64">
        <f>B36/Steuerung!$D$4</f>
        <v>1</v>
      </c>
      <c r="G36" s="103">
        <f>C36/Steuerung!$D$2</f>
        <v>0.19319850640662364</v>
      </c>
      <c r="H36" s="57">
        <f>60*E36/Steuerung!$D$1</f>
        <v>1.4845722293652239</v>
      </c>
    </row>
    <row r="37" spans="1:8">
      <c r="A37" s="64">
        <v>22</v>
      </c>
      <c r="B37" s="64">
        <v>24</v>
      </c>
      <c r="C37" s="103">
        <f t="shared" si="0"/>
        <v>0.51420982632121792</v>
      </c>
      <c r="D37" s="103">
        <f t="shared" si="1"/>
        <v>470.54401574536632</v>
      </c>
      <c r="E37" s="120">
        <f t="shared" si="2"/>
        <v>74.879696967754029</v>
      </c>
      <c r="F37" s="64">
        <f>B37/Steuerung!$D$4</f>
        <v>1</v>
      </c>
      <c r="G37" s="103">
        <f>C37/Steuerung!$D$2</f>
        <v>0.17140327544040598</v>
      </c>
      <c r="H37" s="57">
        <f>60*E37/Steuerung!$D$1</f>
        <v>1.4975939393550808</v>
      </c>
    </row>
    <row r="38" spans="1:8">
      <c r="A38" s="64">
        <v>23</v>
      </c>
      <c r="B38" s="64">
        <v>24</v>
      </c>
      <c r="C38" s="103">
        <f t="shared" si="0"/>
        <v>0.45620046518163587</v>
      </c>
      <c r="D38" s="103">
        <f t="shared" si="1"/>
        <v>474.17387304311961</v>
      </c>
      <c r="E38" s="120">
        <f t="shared" si="2"/>
        <v>75.457331801896828</v>
      </c>
      <c r="F38" s="64">
        <f>B38/Steuerung!$D$4</f>
        <v>1</v>
      </c>
      <c r="G38" s="103">
        <f>C38/Steuerung!$D$2</f>
        <v>0.15206682172721195</v>
      </c>
      <c r="H38" s="57">
        <f>60*E38/Steuerung!$D$1</f>
        <v>1.5091466360379366</v>
      </c>
    </row>
    <row r="39" spans="1:8">
      <c r="A39" s="64">
        <v>24</v>
      </c>
      <c r="B39" s="64">
        <v>24</v>
      </c>
      <c r="C39" s="103">
        <f t="shared" si="0"/>
        <v>0.40473529244058676</v>
      </c>
      <c r="D39" s="103">
        <f t="shared" si="1"/>
        <v>477.39423660486841</v>
      </c>
      <c r="E39" s="103">
        <f t="shared" si="2"/>
        <v>75.969802133174483</v>
      </c>
      <c r="F39" s="64">
        <f>B39/Steuerung!$D$4</f>
        <v>1</v>
      </c>
      <c r="G39" s="103">
        <f>C39/Steuerung!$D$2</f>
        <v>0.13491176414686226</v>
      </c>
      <c r="H39" s="57">
        <f>60*E39/Steuerung!$D$1</f>
        <v>1.5193960426634898</v>
      </c>
    </row>
    <row r="40" spans="1:8">
      <c r="A40" s="64">
        <v>25</v>
      </c>
      <c r="B40" s="64">
        <v>24</v>
      </c>
      <c r="C40" s="103">
        <f t="shared" si="0"/>
        <v>0.35907604101575302</v>
      </c>
      <c r="D40" s="103">
        <f t="shared" si="1"/>
        <v>480.25130249455452</v>
      </c>
      <c r="E40" s="103">
        <f t="shared" si="2"/>
        <v>76.424459340317398</v>
      </c>
      <c r="F40" s="64">
        <f>B40/Steuerung!$D$4</f>
        <v>1</v>
      </c>
      <c r="G40" s="103">
        <f>C40/Steuerung!$D$2</f>
        <v>0.11969201367191767</v>
      </c>
      <c r="H40" s="57">
        <f>60*E40/Steuerung!$D$1</f>
        <v>1.5284891868063482</v>
      </c>
    </row>
    <row r="41" spans="1:8">
      <c r="A41" s="64">
        <v>26</v>
      </c>
      <c r="B41" s="64">
        <v>24</v>
      </c>
      <c r="C41" s="103">
        <f t="shared" si="0"/>
        <v>0.31856772967352293</v>
      </c>
      <c r="D41" s="103">
        <f t="shared" si="1"/>
        <v>482.78605527680725</v>
      </c>
      <c r="E41" s="103">
        <f t="shared" si="2"/>
        <v>76.827825473712167</v>
      </c>
      <c r="F41" s="64">
        <f>B41/Steuerung!$D$4</f>
        <v>1</v>
      </c>
      <c r="G41" s="103">
        <f>C41/Steuerung!$D$2</f>
        <v>0.10618924322450764</v>
      </c>
      <c r="H41" s="57">
        <f>60*E41/Steuerung!$D$1</f>
        <v>1.5365565094742433</v>
      </c>
    </row>
    <row r="42" spans="1:8">
      <c r="A42" s="64">
        <v>27</v>
      </c>
      <c r="B42" s="64">
        <v>24</v>
      </c>
      <c r="C42" s="103">
        <f t="shared" si="0"/>
        <v>0.28262926733363014</v>
      </c>
      <c r="D42" s="103">
        <f t="shared" si="1"/>
        <v>485.0348559398692</v>
      </c>
      <c r="E42" s="103">
        <f t="shared" si="2"/>
        <v>77.185686814110312</v>
      </c>
      <c r="F42" s="64">
        <f>B42/Steuerung!$D$4</f>
        <v>1</v>
      </c>
      <c r="G42" s="103">
        <f>C42/Steuerung!$D$2</f>
        <v>9.4209755777876714E-2</v>
      </c>
      <c r="H42" s="57">
        <f>60*E42/Steuerung!$D$1</f>
        <v>1.5437137362822062</v>
      </c>
    </row>
    <row r="43" spans="1:8">
      <c r="A43" s="64">
        <v>28</v>
      </c>
      <c r="B43" s="64">
        <v>24</v>
      </c>
      <c r="C43" s="103">
        <f t="shared" si="0"/>
        <v>0.25074511732687788</v>
      </c>
      <c r="D43" s="103">
        <f t="shared" si="1"/>
        <v>487.02996349339304</v>
      </c>
      <c r="E43" s="103">
        <f t="shared" si="2"/>
        <v>77.503176876733463</v>
      </c>
      <c r="F43" s="64">
        <f>B43/Steuerung!$D$4</f>
        <v>1</v>
      </c>
      <c r="G43" s="103">
        <f>C43/Steuerung!$D$2</f>
        <v>8.3581705775625958E-2</v>
      </c>
      <c r="H43" s="57">
        <f>60*E43/Steuerung!$D$1</f>
        <v>1.5500635375346692</v>
      </c>
    </row>
    <row r="44" spans="1:8">
      <c r="A44" s="64">
        <v>29</v>
      </c>
      <c r="B44" s="64">
        <v>24</v>
      </c>
      <c r="C44" s="103">
        <f t="shared" si="0"/>
        <v>0.22245790202983892</v>
      </c>
      <c r="D44" s="103">
        <f t="shared" si="1"/>
        <v>488.7999977234204</v>
      </c>
      <c r="E44" s="103">
        <f t="shared" si="2"/>
        <v>77.784850051467288</v>
      </c>
      <c r="F44" s="64">
        <f>B44/Steuerung!$D$4</f>
        <v>1</v>
      </c>
      <c r="G44" s="103">
        <f>C44/Steuerung!$D$2</f>
        <v>7.4152634009946303E-2</v>
      </c>
      <c r="H44" s="57">
        <f>60*E44/Steuerung!$D$1</f>
        <v>1.5556970010293456</v>
      </c>
    </row>
    <row r="45" spans="1:8">
      <c r="A45" s="64">
        <v>30</v>
      </c>
      <c r="B45" s="64">
        <v>24</v>
      </c>
      <c r="C45" s="103">
        <f t="shared" si="0"/>
        <v>0.19736184179013921</v>
      </c>
      <c r="D45" s="103">
        <f t="shared" si="1"/>
        <v>490.37034974275633</v>
      </c>
      <c r="E45" s="103">
        <f t="shared" si="2"/>
        <v>78.034746935511833</v>
      </c>
      <c r="F45" s="64">
        <f>B45/Steuerung!$D$4</f>
        <v>1</v>
      </c>
      <c r="G45" s="103">
        <f>C45/Steuerung!$D$2</f>
        <v>6.5787280596713071E-2</v>
      </c>
      <c r="H45" s="57">
        <f>60*E45/Steuerung!$D$1</f>
        <v>1.5606949387102367</v>
      </c>
    </row>
    <row r="46" spans="1:8">
      <c r="A46" s="64">
        <v>31</v>
      </c>
      <c r="B46" s="64">
        <v>24</v>
      </c>
      <c r="C46" s="103">
        <f t="shared" si="0"/>
        <v>0.17509693402381901</v>
      </c>
      <c r="D46" s="103">
        <f t="shared" si="1"/>
        <v>491.76354622607761</v>
      </c>
      <c r="E46" s="103">
        <f t="shared" si="2"/>
        <v>78.2564522956839</v>
      </c>
      <c r="F46" s="64">
        <f>B46/Steuerung!$D$4</f>
        <v>1</v>
      </c>
      <c r="G46" s="103">
        <f>C46/Steuerung!$D$2</f>
        <v>5.8365644674606337E-2</v>
      </c>
      <c r="H46" s="57">
        <f>60*E46/Steuerung!$D$1</f>
        <v>1.565129045913678</v>
      </c>
    </row>
    <row r="47" spans="1:8">
      <c r="A47" s="64">
        <v>32</v>
      </c>
      <c r="B47" s="64">
        <v>24</v>
      </c>
      <c r="C47" s="103">
        <f t="shared" si="0"/>
        <v>0.15534378898400419</v>
      </c>
      <c r="D47" s="103">
        <f t="shared" si="1"/>
        <v>492.99957255472179</v>
      </c>
      <c r="E47" s="103">
        <f t="shared" si="2"/>
        <v>78.453146491839874</v>
      </c>
      <c r="F47" s="64">
        <f>B47/Steuerung!$D$4</f>
        <v>1</v>
      </c>
      <c r="G47" s="103">
        <f>C47/Steuerung!$D$2</f>
        <v>5.1781262994668065E-2</v>
      </c>
      <c r="H47" s="57">
        <f>60*E47/Steuerung!$D$1</f>
        <v>1.5690629298367975</v>
      </c>
    </row>
    <row r="48" spans="1:8">
      <c r="A48" s="64">
        <v>33</v>
      </c>
      <c r="B48" s="64">
        <v>24</v>
      </c>
      <c r="C48" s="103">
        <f t="shared" si="0"/>
        <v>0.1378190481200777</v>
      </c>
      <c r="D48" s="103">
        <f t="shared" si="1"/>
        <v>494.09615950666387</v>
      </c>
      <c r="E48" s="103">
        <f t="shared" si="2"/>
        <v>78.627651099087188</v>
      </c>
      <c r="F48" s="64">
        <f>B48/Steuerung!$D$4</f>
        <v>1</v>
      </c>
      <c r="G48" s="103">
        <f>C48/Steuerung!$D$2</f>
        <v>4.5939682706692568E-2</v>
      </c>
      <c r="H48" s="57">
        <f>60*E48/Steuerung!$D$1</f>
        <v>1.5725530219817438</v>
      </c>
    </row>
    <row r="49" spans="1:8">
      <c r="A49" s="64">
        <v>34</v>
      </c>
      <c r="B49" s="64">
        <v>24</v>
      </c>
      <c r="C49" s="103">
        <f t="shared" si="0"/>
        <v>0.12227131930379302</v>
      </c>
      <c r="D49" s="103">
        <f t="shared" si="1"/>
        <v>495.06903760424336</v>
      </c>
      <c r="E49" s="103">
        <f t="shared" si="2"/>
        <v>78.782469383234144</v>
      </c>
      <c r="F49" s="64">
        <f>B49/Steuerung!$D$4</f>
        <v>1</v>
      </c>
      <c r="G49" s="103">
        <f>C49/Steuerung!$D$2</f>
        <v>4.0757106434597672E-2</v>
      </c>
      <c r="H49" s="57">
        <f>60*E49/Steuerung!$D$1</f>
        <v>1.5756493876646827</v>
      </c>
    </row>
    <row r="50" spans="1:8">
      <c r="A50" s="64">
        <v>35</v>
      </c>
      <c r="B50" s="64">
        <v>24</v>
      </c>
      <c r="C50" s="103">
        <f t="shared" si="0"/>
        <v>0.10847757061320309</v>
      </c>
      <c r="D50" s="103">
        <f t="shared" si="1"/>
        <v>495.93216276825677</v>
      </c>
      <c r="E50" s="103">
        <f t="shared" si="2"/>
        <v>78.919822210098147</v>
      </c>
      <c r="F50" s="64">
        <f>B50/Steuerung!$D$4</f>
        <v>1</v>
      </c>
      <c r="G50" s="103">
        <f>C50/Steuerung!$D$2</f>
        <v>3.6159190204401032E-2</v>
      </c>
      <c r="H50" s="57">
        <f>60*E50/Steuerung!$D$1</f>
        <v>1.5783964442019629</v>
      </c>
    </row>
    <row r="51" spans="1:8">
      <c r="A51" s="64">
        <v>36</v>
      </c>
      <c r="B51" s="64">
        <v>24</v>
      </c>
      <c r="C51" s="103">
        <f t="shared" si="0"/>
        <v>9.6239930943293278E-2</v>
      </c>
      <c r="D51" s="103">
        <f t="shared" si="1"/>
        <v>496.69791651541857</v>
      </c>
      <c r="E51" s="103">
        <f t="shared" si="2"/>
        <v>79.041679903790353</v>
      </c>
      <c r="F51" s="64">
        <f>B51/Steuerung!$D$4</f>
        <v>1</v>
      </c>
      <c r="G51" s="103">
        <f>C51/Steuerung!$D$2</f>
        <v>3.2079976981097762E-2</v>
      </c>
      <c r="H51" s="57">
        <f>60*E51/Steuerung!$D$1</f>
        <v>1.5808335980758073</v>
      </c>
    </row>
    <row r="52" spans="1:8">
      <c r="A52" s="64">
        <v>37</v>
      </c>
      <c r="B52" s="64">
        <v>24</v>
      </c>
      <c r="C52" s="103">
        <f t="shared" si="0"/>
        <v>8.5382851548139099E-2</v>
      </c>
      <c r="D52" s="103">
        <f t="shared" si="1"/>
        <v>497.37728357102122</v>
      </c>
      <c r="E52" s="103">
        <f t="shared" si="2"/>
        <v>79.149790510983649</v>
      </c>
      <c r="F52" s="64">
        <f>B52/Steuerung!$D$4</f>
        <v>1</v>
      </c>
      <c r="G52" s="103">
        <f>C52/Steuerung!$D$2</f>
        <v>2.8460950516046368E-2</v>
      </c>
      <c r="H52" s="57">
        <f>60*E52/Steuerung!$D$1</f>
        <v>1.5829958102196731</v>
      </c>
    </row>
    <row r="53" spans="1:8">
      <c r="A53" s="64">
        <v>38</v>
      </c>
      <c r="B53" s="64">
        <v>24</v>
      </c>
      <c r="C53" s="103">
        <f t="shared" si="0"/>
        <v>7.5750587796941798E-2</v>
      </c>
      <c r="D53" s="103">
        <f t="shared" si="1"/>
        <v>497.98000944464422</v>
      </c>
      <c r="E53" s="103">
        <f t="shared" si="2"/>
        <v>79.245704876614298</v>
      </c>
      <c r="F53" s="64">
        <f>B53/Steuerung!$D$4</f>
        <v>1</v>
      </c>
      <c r="G53" s="103">
        <f>C53/Steuerung!$D$2</f>
        <v>2.5250195932313934E-2</v>
      </c>
      <c r="H53" s="57">
        <f>60*E53/Steuerung!$D$1</f>
        <v>1.584914097532286</v>
      </c>
    </row>
    <row r="54" spans="1:8">
      <c r="A54" s="64">
        <v>39</v>
      </c>
      <c r="B54" s="64">
        <v>24</v>
      </c>
      <c r="C54" s="103">
        <f t="shared" si="0"/>
        <v>6.720496501978547E-2</v>
      </c>
      <c r="D54" s="103">
        <f t="shared" si="1"/>
        <v>498.51474022933382</v>
      </c>
      <c r="E54" s="103">
        <f t="shared" si="2"/>
        <v>79.330798890727849</v>
      </c>
      <c r="F54" s="64">
        <f>B54/Steuerung!$D$4</f>
        <v>1</v>
      </c>
      <c r="G54" s="103">
        <f>C54/Steuerung!$D$2</f>
        <v>2.2401655006595158E-2</v>
      </c>
      <c r="H54" s="57">
        <f>60*E54/Steuerung!$D$1</f>
        <v>1.5866159778145568</v>
      </c>
    </row>
    <row r="55" spans="1:8">
      <c r="A55" s="64">
        <v>40</v>
      </c>
      <c r="B55" s="64">
        <v>24</v>
      </c>
      <c r="C55" s="103">
        <f t="shared" si="0"/>
        <v>5.9623396394198142E-2</v>
      </c>
      <c r="D55" s="103">
        <f t="shared" si="1"/>
        <v>498.98914662966956</v>
      </c>
      <c r="E55" s="103">
        <f t="shared" si="2"/>
        <v>79.406293225599867</v>
      </c>
      <c r="F55" s="64">
        <f>B55/Steuerung!$D$4</f>
        <v>1</v>
      </c>
      <c r="G55" s="103">
        <f>C55/Steuerung!$D$2</f>
        <v>1.9874465464732715E-2</v>
      </c>
      <c r="H55" s="57">
        <f>60*E55/Steuerung!$D$1</f>
        <v>1.5881258645119973</v>
      </c>
    </row>
    <row r="56" spans="1:8">
      <c r="A56" s="64">
        <v>41</v>
      </c>
      <c r="B56" s="64">
        <v>24</v>
      </c>
      <c r="C56" s="103">
        <f t="shared" si="0"/>
        <v>5.2897124439140117E-2</v>
      </c>
      <c r="D56" s="103">
        <f t="shared" si="1"/>
        <v>499.41003399789952</v>
      </c>
      <c r="E56" s="103">
        <f t="shared" si="2"/>
        <v>79.473270846260263</v>
      </c>
      <c r="F56" s="64">
        <f>B56/Steuerung!$D$4</f>
        <v>1</v>
      </c>
      <c r="G56" s="103">
        <f>C56/Steuerung!$D$2</f>
        <v>1.7632374813046706E-2</v>
      </c>
      <c r="H56" s="57">
        <f>60*E56/Steuerung!$D$1</f>
        <v>1.5894654169252054</v>
      </c>
    </row>
    <row r="57" spans="1:8">
      <c r="A57" s="64">
        <v>42</v>
      </c>
      <c r="B57" s="64">
        <v>24</v>
      </c>
      <c r="C57" s="103">
        <f t="shared" si="0"/>
        <v>4.6929660890673686E-2</v>
      </c>
      <c r="D57" s="103">
        <f t="shared" si="1"/>
        <v>499.78343995660953</v>
      </c>
      <c r="E57" s="103">
        <f t="shared" si="2"/>
        <v>79.532692545609407</v>
      </c>
      <c r="F57" s="64">
        <f>B57/Steuerung!$D$4</f>
        <v>1</v>
      </c>
      <c r="G57" s="103">
        <f>C57/Steuerung!$D$2</f>
        <v>1.564322029689123E-2</v>
      </c>
      <c r="H57" s="57">
        <f>60*E57/Steuerung!$D$1</f>
        <v>1.5906538509121879</v>
      </c>
    </row>
    <row r="58" spans="1:8">
      <c r="A58" s="64">
        <v>43</v>
      </c>
      <c r="B58" s="64">
        <v>24</v>
      </c>
      <c r="C58" s="103">
        <f t="shared" si="0"/>
        <v>4.1635402579350063E-2</v>
      </c>
      <c r="D58" s="103">
        <f t="shared" si="1"/>
        <v>500.11472100832299</v>
      </c>
      <c r="E58" s="103">
        <f t="shared" si="2"/>
        <v>79.585410726976932</v>
      </c>
      <c r="F58" s="64">
        <f>B58/Steuerung!$D$4</f>
        <v>1</v>
      </c>
      <c r="G58" s="103">
        <f>C58/Steuerung!$D$2</f>
        <v>1.3878467526450021E-2</v>
      </c>
      <c r="H58" s="57">
        <f>60*E58/Steuerung!$D$1</f>
        <v>1.5917082145395385</v>
      </c>
    </row>
    <row r="59" spans="1:8">
      <c r="A59" s="64">
        <v>44</v>
      </c>
      <c r="B59" s="64">
        <v>24</v>
      </c>
      <c r="C59" s="103">
        <f t="shared" si="0"/>
        <v>3.6938403454116066E-2</v>
      </c>
      <c r="D59" s="103">
        <f t="shared" si="1"/>
        <v>500.40862937444422</v>
      </c>
      <c r="E59" s="103">
        <f t="shared" si="2"/>
        <v>79.632181631833902</v>
      </c>
      <c r="F59" s="64">
        <f>B59/Steuerung!$D$4</f>
        <v>1</v>
      </c>
      <c r="G59" s="103">
        <f>C59/Steuerung!$D$2</f>
        <v>1.2312801151372023E-2</v>
      </c>
      <c r="H59" s="57">
        <f>60*E59/Steuerung!$D$1</f>
        <v>1.592643632636678</v>
      </c>
    </row>
    <row r="60" spans="1:8">
      <c r="A60" s="64">
        <v>45</v>
      </c>
      <c r="B60" s="64">
        <v>24</v>
      </c>
      <c r="C60" s="103">
        <f t="shared" si="0"/>
        <v>3.2771285137418289E-2</v>
      </c>
      <c r="D60" s="103">
        <f t="shared" si="1"/>
        <v>500.6693811657986</v>
      </c>
      <c r="E60" s="103">
        <f t="shared" si="2"/>
        <v>79.673676188064704</v>
      </c>
      <c r="F60" s="64">
        <f>B60/Steuerung!$D$4</f>
        <v>1</v>
      </c>
      <c r="G60" s="103">
        <f>C60/Steuerung!$D$2</f>
        <v>1.0923761712472764E-2</v>
      </c>
      <c r="H60" s="57">
        <f>60*E60/Steuerung!$D$1</f>
        <v>1.593473523761294</v>
      </c>
    </row>
    <row r="61" spans="1:8">
      <c r="A61" s="64">
        <v>46</v>
      </c>
      <c r="B61" s="64">
        <v>24</v>
      </c>
      <c r="C61" s="103">
        <f t="shared" si="0"/>
        <v>2.9074270383450371E-2</v>
      </c>
      <c r="D61" s="103">
        <f t="shared" si="1"/>
        <v>500.90071686267521</v>
      </c>
      <c r="E61" s="103">
        <f t="shared" si="2"/>
        <v>79.710489634416803</v>
      </c>
      <c r="F61" s="64">
        <f>B61/Steuerung!$D$4</f>
        <v>1</v>
      </c>
      <c r="G61" s="103">
        <f>C61/Steuerung!$D$2</f>
        <v>9.6914234611501244E-3</v>
      </c>
      <c r="H61" s="57">
        <f>60*E61/Steuerung!$D$1</f>
        <v>1.5942097926883361</v>
      </c>
    </row>
    <row r="62" spans="1:8">
      <c r="A62" s="64">
        <v>47</v>
      </c>
      <c r="B62" s="64">
        <v>24</v>
      </c>
      <c r="C62" s="103">
        <f t="shared" si="0"/>
        <v>2.5794325574519782E-2</v>
      </c>
      <c r="D62" s="103">
        <f t="shared" si="1"/>
        <v>501.10595497195686</v>
      </c>
      <c r="E62" s="103">
        <f t="shared" si="2"/>
        <v>79.743150059191095</v>
      </c>
      <c r="F62" s="64">
        <f>B62/Steuerung!$D$4</f>
        <v>1</v>
      </c>
      <c r="G62" s="103">
        <f>C62/Steuerung!$D$2</f>
        <v>8.5981085248399269E-3</v>
      </c>
      <c r="H62" s="57">
        <f>60*E62/Steuerung!$D$1</f>
        <v>1.5948630011838218</v>
      </c>
    </row>
    <row r="63" spans="1:8">
      <c r="A63" s="64">
        <v>48</v>
      </c>
      <c r="B63" s="64">
        <v>24</v>
      </c>
      <c r="C63" s="103">
        <f t="shared" si="0"/>
        <v>2.2884399954643045E-2</v>
      </c>
      <c r="D63" s="103">
        <f t="shared" si="1"/>
        <v>501.28803963104855</v>
      </c>
      <c r="E63" s="103">
        <f t="shared" si="2"/>
        <v>79.772125975660174</v>
      </c>
      <c r="F63" s="64">
        <f>B63/Steuerung!$D$4</f>
        <v>1</v>
      </c>
      <c r="G63" s="103">
        <f>C63/Steuerung!$D$2</f>
        <v>7.6281333182143486E-3</v>
      </c>
      <c r="H63" s="57">
        <f>60*E63/Steuerung!$D$1</f>
        <v>1.5954425195132034</v>
      </c>
    </row>
    <row r="64" spans="1:8">
      <c r="A64" s="64">
        <v>49</v>
      </c>
      <c r="B64" s="64">
        <v>24</v>
      </c>
      <c r="C64" s="103">
        <f t="shared" si="0"/>
        <v>2.030275068720553E-2</v>
      </c>
      <c r="D64" s="103">
        <f t="shared" si="1"/>
        <v>501.44958284148146</v>
      </c>
      <c r="E64" s="103">
        <f t="shared" si="2"/>
        <v>79.797833042883752</v>
      </c>
      <c r="F64" s="64">
        <f>B64/Steuerung!$D$4</f>
        <v>1</v>
      </c>
      <c r="G64" s="103">
        <f>C64/Steuerung!$D$2</f>
        <v>6.7675835624018436E-3</v>
      </c>
      <c r="H64" s="57">
        <f>60*E64/Steuerung!$D$1</f>
        <v>1.5959566608576752</v>
      </c>
    </row>
    <row r="65" spans="1:8">
      <c r="A65" s="64">
        <v>50</v>
      </c>
      <c r="B65" s="64">
        <v>24</v>
      </c>
      <c r="C65" s="103">
        <f t="shared" si="0"/>
        <v>1.8012344054630494E-2</v>
      </c>
      <c r="D65" s="103">
        <f t="shared" si="1"/>
        <v>501.59290193803326</v>
      </c>
      <c r="E65" s="103">
        <f t="shared" si="2"/>
        <v>79.820640028331198</v>
      </c>
      <c r="F65" s="64">
        <f>B65/Steuerung!$D$4</f>
        <v>1</v>
      </c>
      <c r="G65" s="103">
        <f>C65/Steuerung!$D$2</f>
        <v>6.0041146848768311E-3</v>
      </c>
      <c r="H65" s="57">
        <f>60*E65/Steuerung!$D$1</f>
        <v>1.596412800566624</v>
      </c>
    </row>
    <row r="66" spans="1:8">
      <c r="A66" s="64">
        <v>51</v>
      </c>
      <c r="B66" s="64">
        <v>24</v>
      </c>
      <c r="C66" s="103">
        <f t="shared" si="0"/>
        <v>1.598032421029856E-2</v>
      </c>
      <c r="D66" s="103">
        <f t="shared" si="1"/>
        <v>501.72005283085866</v>
      </c>
      <c r="E66" s="103">
        <f t="shared" si="2"/>
        <v>79.840874097845116</v>
      </c>
      <c r="F66" s="64">
        <f>B66/Steuerung!$D$4</f>
        <v>1</v>
      </c>
      <c r="G66" s="103">
        <f>C66/Steuerung!$D$2</f>
        <v>5.3267747367661865E-3</v>
      </c>
      <c r="H66" s="57">
        <f>60*E66/Steuerung!$D$1</f>
        <v>1.5968174819569025</v>
      </c>
    </row>
    <row r="67" spans="1:8">
      <c r="A67" s="64">
        <v>52</v>
      </c>
      <c r="B67" s="64">
        <v>24</v>
      </c>
      <c r="C67" s="103">
        <f t="shared" si="0"/>
        <v>1.4177541861943217E-2</v>
      </c>
      <c r="D67" s="103">
        <f t="shared" si="1"/>
        <v>501.83285949748773</v>
      </c>
      <c r="E67" s="103">
        <f t="shared" si="2"/>
        <v>79.858825508830009</v>
      </c>
      <c r="F67" s="64">
        <f>B67/Steuerung!$D$4</f>
        <v>1</v>
      </c>
      <c r="G67" s="103">
        <f>C67/Steuerung!$D$2</f>
        <v>4.7258472873144058E-3</v>
      </c>
      <c r="H67" s="57">
        <f>60*E67/Steuerung!$D$1</f>
        <v>1.5971765101766002</v>
      </c>
    </row>
    <row r="68" spans="1:8">
      <c r="A68" s="64">
        <v>53</v>
      </c>
      <c r="B68" s="64">
        <v>24</v>
      </c>
      <c r="C68" s="103">
        <f t="shared" si="0"/>
        <v>1.2578136125525408E-2</v>
      </c>
      <c r="D68" s="103">
        <f t="shared" si="1"/>
        <v>501.93294014775449</v>
      </c>
      <c r="E68" s="103">
        <f t="shared" si="2"/>
        <v>79.874751773990212</v>
      </c>
      <c r="F68" s="64">
        <f>B68/Steuerung!$D$4</f>
        <v>1</v>
      </c>
      <c r="G68" s="103">
        <f>C68/Steuerung!$D$2</f>
        <v>4.1927120418418029E-3</v>
      </c>
      <c r="H68" s="57">
        <f>60*E68/Steuerung!$D$1</f>
        <v>1.5974950354798041</v>
      </c>
    </row>
    <row r="69" spans="1:8">
      <c r="A69" s="64">
        <v>54</v>
      </c>
      <c r="B69" s="64">
        <v>24</v>
      </c>
      <c r="C69" s="103">
        <f t="shared" si="0"/>
        <v>1.1159163551257343E-2</v>
      </c>
      <c r="D69" s="103">
        <f t="shared" si="1"/>
        <v>502.02173043699111</v>
      </c>
      <c r="E69" s="103">
        <f t="shared" si="2"/>
        <v>79.888881355345504</v>
      </c>
      <c r="F69" s="64">
        <f>B69/Steuerung!$D$4</f>
        <v>1</v>
      </c>
      <c r="G69" s="103">
        <f>C69/Steuerung!$D$2</f>
        <v>3.7197211837524478E-3</v>
      </c>
      <c r="H69" s="57">
        <f>60*E69/Steuerung!$D$1</f>
        <v>1.59777762710691</v>
      </c>
    </row>
    <row r="70" spans="1:8">
      <c r="A70" s="64">
        <v>55</v>
      </c>
      <c r="B70" s="64">
        <v>24</v>
      </c>
      <c r="C70" s="103">
        <f t="shared" si="0"/>
        <v>9.9002690001919764E-3</v>
      </c>
      <c r="D70" s="103">
        <f t="shared" si="1"/>
        <v>502.10050406048083</v>
      </c>
      <c r="E70" s="103">
        <f t="shared" si="2"/>
        <v>79.901416941515095</v>
      </c>
      <c r="F70" s="64">
        <f>B70/Steuerung!$D$4</f>
        <v>1</v>
      </c>
      <c r="G70" s="103">
        <f>C70/Steuerung!$D$2</f>
        <v>3.3000896667306589E-3</v>
      </c>
      <c r="H70" s="57">
        <f>60*E70/Steuerung!$D$1</f>
        <v>1.598028338830302</v>
      </c>
    </row>
    <row r="71" spans="1:8">
      <c r="A71" s="64">
        <v>56</v>
      </c>
      <c r="B71" s="64">
        <v>24</v>
      </c>
      <c r="C71" s="103">
        <f t="shared" si="0"/>
        <v>8.7833936500648219E-3</v>
      </c>
      <c r="D71" s="103">
        <f t="shared" si="1"/>
        <v>502.17039102459654</v>
      </c>
      <c r="E71" s="103">
        <f t="shared" si="2"/>
        <v>79.912538355282706</v>
      </c>
      <c r="F71" s="64">
        <f>B71/Steuerung!$D$4</f>
        <v>1</v>
      </c>
      <c r="G71" s="103">
        <f>C71/Steuerung!$D$2</f>
        <v>2.9277978833549406E-3</v>
      </c>
      <c r="H71" s="57">
        <f>60*E71/Steuerung!$D$1</f>
        <v>1.5982507671056541</v>
      </c>
    </row>
    <row r="72" spans="1:8">
      <c r="A72" s="64">
        <v>57</v>
      </c>
      <c r="B72" s="64">
        <v>24</v>
      </c>
      <c r="C72" s="103">
        <f t="shared" si="0"/>
        <v>7.7925159417906679E-3</v>
      </c>
      <c r="D72" s="103">
        <f t="shared" si="1"/>
        <v>502.23239385672412</v>
      </c>
      <c r="E72" s="103">
        <f t="shared" si="2"/>
        <v>79.922405133151514</v>
      </c>
      <c r="F72" s="64">
        <f>B72/Steuerung!$D$4</f>
        <v>1</v>
      </c>
      <c r="G72" s="103">
        <f>C72/Steuerung!$D$2</f>
        <v>2.5975053139302225E-3</v>
      </c>
      <c r="H72" s="57">
        <f>60*E72/Steuerung!$D$1</f>
        <v>1.5984481026630304</v>
      </c>
    </row>
    <row r="73" spans="1:8">
      <c r="A73" s="64">
        <v>58</v>
      </c>
      <c r="B73" s="64">
        <v>24</v>
      </c>
      <c r="C73" s="103">
        <f t="shared" si="0"/>
        <v>6.913421750441252E-3</v>
      </c>
      <c r="D73" s="103">
        <f t="shared" si="1"/>
        <v>502.28740198650166</v>
      </c>
      <c r="E73" s="103">
        <f t="shared" si="2"/>
        <v>79.931158813892694</v>
      </c>
      <c r="F73" s="64">
        <f>B73/Steuerung!$D$4</f>
        <v>1</v>
      </c>
      <c r="G73" s="103">
        <f>C73/Steuerung!$D$2</f>
        <v>2.3044739168137508E-3</v>
      </c>
      <c r="H73" s="57">
        <f>60*E73/Steuerung!$D$1</f>
        <v>1.598623176277854</v>
      </c>
    </row>
    <row r="74" spans="1:8">
      <c r="A74" s="64">
        <v>59</v>
      </c>
      <c r="B74" s="64">
        <v>24</v>
      </c>
      <c r="C74" s="103">
        <f t="shared" si="0"/>
        <v>6.1335004838631033E-3</v>
      </c>
      <c r="D74" s="103">
        <f t="shared" si="1"/>
        <v>502.33620450467373</v>
      </c>
      <c r="E74" s="103">
        <f t="shared" si="2"/>
        <v>79.938924968916893</v>
      </c>
      <c r="F74" s="64">
        <f>B74/Steuerung!$D$4</f>
        <v>1</v>
      </c>
      <c r="G74" s="103">
        <f>C74/Steuerung!$D$2</f>
        <v>2.044500161287701E-3</v>
      </c>
      <c r="H74" s="57">
        <f>60*E74/Steuerung!$D$1</f>
        <v>1.598778499378338</v>
      </c>
    </row>
    <row r="75" spans="1:8">
      <c r="A75" s="64">
        <v>60</v>
      </c>
      <c r="B75" s="64">
        <v>0</v>
      </c>
      <c r="C75" s="103">
        <f t="shared" si="0"/>
        <v>-6.8913956925472917</v>
      </c>
      <c r="D75" s="103">
        <f t="shared" si="1"/>
        <v>447.50332980267427</v>
      </c>
      <c r="E75" s="103">
        <f t="shared" si="2"/>
        <v>71.213133323149947</v>
      </c>
      <c r="F75" s="64">
        <f>B75/Steuerung!$D$4</f>
        <v>0</v>
      </c>
      <c r="G75" s="103">
        <f>C75/Steuerung!$D$2</f>
        <v>-2.2971318975157637</v>
      </c>
      <c r="H75" s="57">
        <f>60*E75/Steuerung!$D$1</f>
        <v>1.4242626664629989</v>
      </c>
    </row>
    <row r="76" spans="1:8">
      <c r="A76" s="64">
        <v>61</v>
      </c>
      <c r="B76" s="64">
        <v>0</v>
      </c>
      <c r="C76" s="103">
        <f t="shared" si="0"/>
        <v>-6.3373541990759996</v>
      </c>
      <c r="D76" s="103">
        <f t="shared" si="1"/>
        <v>397.07880562161125</v>
      </c>
      <c r="E76" s="103">
        <f t="shared" si="2"/>
        <v>63.188861492936226</v>
      </c>
      <c r="F76" s="64">
        <f>B76/Steuerung!$D$4</f>
        <v>0</v>
      </c>
      <c r="G76" s="103">
        <f>C76/Steuerung!$D$2</f>
        <v>-2.112451399692</v>
      </c>
      <c r="H76" s="57">
        <f>60*E76/Steuerung!$D$1</f>
        <v>1.2637772298587246</v>
      </c>
    </row>
    <row r="77" spans="1:8">
      <c r="A77" s="64">
        <v>62</v>
      </c>
      <c r="B77" s="64">
        <v>0</v>
      </c>
      <c r="C77" s="103">
        <f t="shared" si="0"/>
        <v>-5.6296565958917588</v>
      </c>
      <c r="D77" s="103">
        <f t="shared" si="1"/>
        <v>352.2852299063681</v>
      </c>
      <c r="E77" s="103">
        <f t="shared" si="2"/>
        <v>56.060666757856161</v>
      </c>
      <c r="F77" s="64">
        <f>B77/Steuerung!$D$4</f>
        <v>0</v>
      </c>
      <c r="G77" s="103">
        <f>C77/Steuerung!$D$2</f>
        <v>-1.8765521986305862</v>
      </c>
      <c r="H77" s="57">
        <f>60*E77/Steuerung!$D$1</f>
        <v>1.1212133351571232</v>
      </c>
    </row>
    <row r="78" spans="1:8">
      <c r="A78" s="64">
        <v>63</v>
      </c>
      <c r="B78" s="64">
        <v>0</v>
      </c>
      <c r="C78" s="103">
        <f t="shared" si="0"/>
        <v>-4.9947946281311468</v>
      </c>
      <c r="D78" s="103">
        <f t="shared" si="1"/>
        <v>312.54307022995857</v>
      </c>
      <c r="E78" s="103">
        <f t="shared" si="2"/>
        <v>49.736325625391245</v>
      </c>
      <c r="F78" s="64">
        <f>B78/Steuerung!$D$4</f>
        <v>0</v>
      </c>
      <c r="G78" s="103">
        <f>C78/Steuerung!$D$2</f>
        <v>-1.6649315427103824</v>
      </c>
      <c r="H78" s="57">
        <f>60*E78/Steuerung!$D$1</f>
        <v>0.99472651250782484</v>
      </c>
    </row>
    <row r="79" spans="1:8">
      <c r="A79" s="64">
        <v>64</v>
      </c>
      <c r="B79" s="64">
        <v>0</v>
      </c>
      <c r="C79" s="103">
        <f t="shared" si="0"/>
        <v>-4.4313263184973204</v>
      </c>
      <c r="D79" s="103">
        <f t="shared" si="1"/>
        <v>277.28426756845857</v>
      </c>
      <c r="E79" s="103">
        <f t="shared" si="2"/>
        <v>44.125440415095255</v>
      </c>
      <c r="F79" s="64">
        <f>B79/Steuerung!$D$4</f>
        <v>0</v>
      </c>
      <c r="G79" s="103">
        <f>C79/Steuerung!$D$2</f>
        <v>-1.4771087728324401</v>
      </c>
      <c r="H79" s="57">
        <f>60*E79/Steuerung!$D$1</f>
        <v>0.88250880830190515</v>
      </c>
    </row>
    <row r="80" spans="1:8">
      <c r="A80" s="64">
        <v>65</v>
      </c>
      <c r="B80" s="64">
        <v>0</v>
      </c>
      <c r="C80" s="103">
        <f t="shared" ref="C80:C114" si="3">(C79 +$N$8*B80 +$N$5*D79)/$O$10</f>
        <v>-3.9314170030152185</v>
      </c>
      <c r="D80" s="103">
        <f t="shared" ref="D80:D114" si="4">$N$6*C80+D79</f>
        <v>246.00310108997974</v>
      </c>
      <c r="E80" s="103">
        <f t="shared" ref="E80:E114" si="5">D80/$J$6</f>
        <v>39.147533591658139</v>
      </c>
      <c r="F80" s="64">
        <f>B80/Steuerung!$D$4</f>
        <v>0</v>
      </c>
      <c r="G80" s="103">
        <f>C80/Steuerung!$D$2</f>
        <v>-1.3104723343384062</v>
      </c>
      <c r="H80" s="57">
        <f>60*E80/Steuerung!$D$1</f>
        <v>0.7829506718331628</v>
      </c>
    </row>
    <row r="81" spans="1:8">
      <c r="A81" s="64">
        <v>66</v>
      </c>
      <c r="B81" s="64">
        <v>0</v>
      </c>
      <c r="C81" s="103">
        <f t="shared" si="3"/>
        <v>-3.4879035325433145</v>
      </c>
      <c r="D81" s="103">
        <f t="shared" si="4"/>
        <v>218.25084510220671</v>
      </c>
      <c r="E81" s="103">
        <f t="shared" si="5"/>
        <v>34.731197501942511</v>
      </c>
      <c r="F81" s="64">
        <f>B81/Steuerung!$D$4</f>
        <v>0</v>
      </c>
      <c r="G81" s="103">
        <f>C81/Steuerung!$D$2</f>
        <v>-1.1626345108477716</v>
      </c>
      <c r="H81" s="57">
        <f>60*E81/Steuerung!$D$1</f>
        <v>0.69462395003885025</v>
      </c>
    </row>
    <row r="82" spans="1:8">
      <c r="A82" s="64">
        <v>67</v>
      </c>
      <c r="B82" s="64">
        <v>0</v>
      </c>
      <c r="C82" s="103">
        <f t="shared" si="3"/>
        <v>-3.0944239739082939</v>
      </c>
      <c r="D82" s="103">
        <f t="shared" si="4"/>
        <v>193.62939400490967</v>
      </c>
      <c r="E82" s="103">
        <f t="shared" si="5"/>
        <v>30.813079886204594</v>
      </c>
      <c r="F82" s="64">
        <f>B82/Steuerung!$D$4</f>
        <v>0</v>
      </c>
      <c r="G82" s="103">
        <f>C82/Steuerung!$D$2</f>
        <v>-1.0314746579694314</v>
      </c>
      <c r="H82" s="57">
        <f>60*E82/Steuerung!$D$1</f>
        <v>0.61626159772409184</v>
      </c>
    </row>
    <row r="83" spans="1:8">
      <c r="A83" s="64">
        <v>68</v>
      </c>
      <c r="B83" s="64">
        <v>0</v>
      </c>
      <c r="C83" s="103">
        <f t="shared" si="3"/>
        <v>-2.7453338775533584</v>
      </c>
      <c r="D83" s="103">
        <f t="shared" si="4"/>
        <v>171.78555347695487</v>
      </c>
      <c r="E83" s="103">
        <f t="shared" si="5"/>
        <v>27.336975410081934</v>
      </c>
      <c r="F83" s="64">
        <f>B83/Steuerung!$D$4</f>
        <v>0</v>
      </c>
      <c r="G83" s="103">
        <f>C83/Steuerung!$D$2</f>
        <v>-0.91511129251778611</v>
      </c>
      <c r="H83" s="57">
        <f>60*E83/Steuerung!$D$1</f>
        <v>0.54673950820163864</v>
      </c>
    </row>
    <row r="84" spans="1:8">
      <c r="A84" s="64">
        <v>69</v>
      </c>
      <c r="B84" s="64">
        <v>0</v>
      </c>
      <c r="C84" s="103">
        <f t="shared" si="3"/>
        <v>-2.4356255518861283</v>
      </c>
      <c r="D84" s="103">
        <f t="shared" si="4"/>
        <v>152.40597397435997</v>
      </c>
      <c r="E84" s="103">
        <f t="shared" si="5"/>
        <v>24.253019410305534</v>
      </c>
      <c r="F84" s="64">
        <f>B84/Steuerung!$D$4</f>
        <v>0</v>
      </c>
      <c r="G84" s="103">
        <f>C84/Steuerung!$D$2</f>
        <v>-0.81187518396204272</v>
      </c>
      <c r="H84" s="57">
        <f>60*E84/Steuerung!$D$1</f>
        <v>0.48506038820611069</v>
      </c>
    </row>
    <row r="85" spans="1:8">
      <c r="A85" s="64">
        <v>70</v>
      </c>
      <c r="B85" s="64">
        <v>0</v>
      </c>
      <c r="C85" s="103">
        <f t="shared" si="3"/>
        <v>-2.1608562359223176</v>
      </c>
      <c r="D85" s="103">
        <f t="shared" si="4"/>
        <v>135.21265573818621</v>
      </c>
      <c r="E85" s="103">
        <f t="shared" si="5"/>
        <v>21.516972587235234</v>
      </c>
      <c r="F85" s="64">
        <f>B85/Steuerung!$D$4</f>
        <v>0</v>
      </c>
      <c r="G85" s="103">
        <f>C85/Steuerung!$D$2</f>
        <v>-0.72028541197410589</v>
      </c>
      <c r="H85" s="57">
        <f>60*E85/Steuerung!$D$1</f>
        <v>0.43033945174470473</v>
      </c>
    </row>
    <row r="86" spans="1:8">
      <c r="A86" s="64">
        <v>71</v>
      </c>
      <c r="B86" s="64">
        <v>0</v>
      </c>
      <c r="C86" s="103">
        <f t="shared" si="3"/>
        <v>-1.91708436820614</v>
      </c>
      <c r="D86" s="103">
        <f t="shared" si="4"/>
        <v>119.95896089249764</v>
      </c>
      <c r="E86" s="103">
        <f t="shared" si="5"/>
        <v>19.089586392822667</v>
      </c>
      <c r="F86" s="64">
        <f>B86/Steuerung!$D$4</f>
        <v>0</v>
      </c>
      <c r="G86" s="103">
        <f>C86/Steuerung!$D$2</f>
        <v>-0.63902812273538001</v>
      </c>
      <c r="H86" s="57">
        <f>60*E86/Steuerung!$D$1</f>
        <v>0.38179172785645338</v>
      </c>
    </row>
    <row r="87" spans="1:8">
      <c r="A87" s="64">
        <v>72</v>
      </c>
      <c r="B87" s="64">
        <v>0</v>
      </c>
      <c r="C87" s="103">
        <f t="shared" si="3"/>
        <v>-1.700813045182362</v>
      </c>
      <c r="D87" s="103">
        <f t="shared" si="4"/>
        <v>106.4260754279658</v>
      </c>
      <c r="E87" s="103">
        <f t="shared" si="5"/>
        <v>16.936040010815692</v>
      </c>
      <c r="F87" s="64">
        <f>B87/Steuerung!$D$4</f>
        <v>0</v>
      </c>
      <c r="G87" s="103">
        <f>C87/Steuerung!$D$2</f>
        <v>-0.56693768172745396</v>
      </c>
      <c r="H87" s="57">
        <f>60*E87/Steuerung!$D$1</f>
        <v>0.33872080021631384</v>
      </c>
    </row>
    <row r="88" spans="1:8">
      <c r="A88" s="64">
        <v>73</v>
      </c>
      <c r="B88" s="64">
        <v>0</v>
      </c>
      <c r="C88" s="103">
        <f t="shared" si="3"/>
        <v>-1.508939858170836</v>
      </c>
      <c r="D88" s="103">
        <f t="shared" si="4"/>
        <v>94.419870318395169</v>
      </c>
      <c r="E88" s="103">
        <f t="shared" si="5"/>
        <v>15.025440852704515</v>
      </c>
      <c r="F88" s="64">
        <f>B88/Steuerung!$D$4</f>
        <v>0</v>
      </c>
      <c r="G88" s="103">
        <f>C88/Steuerung!$D$2</f>
        <v>-0.50297995272361196</v>
      </c>
      <c r="H88" s="57">
        <f>60*E88/Steuerung!$D$1</f>
        <v>0.30050881705409027</v>
      </c>
    </row>
    <row r="89" spans="1:8">
      <c r="A89" s="64">
        <v>74</v>
      </c>
      <c r="B89" s="64">
        <v>0</v>
      </c>
      <c r="C89" s="103">
        <f t="shared" si="3"/>
        <v>-1.3387123893634603</v>
      </c>
      <c r="D89" s="103">
        <f t="shared" si="4"/>
        <v>83.768116742937977</v>
      </c>
      <c r="E89" s="103">
        <f t="shared" si="5"/>
        <v>13.330381404032142</v>
      </c>
      <c r="F89" s="64">
        <f>B89/Steuerung!$D$4</f>
        <v>0</v>
      </c>
      <c r="G89" s="103">
        <f>C89/Steuerung!$D$2</f>
        <v>-0.44623746312115342</v>
      </c>
      <c r="H89" s="57">
        <f>60*E89/Steuerung!$D$1</f>
        <v>0.26660762808064281</v>
      </c>
    </row>
    <row r="90" spans="1:8">
      <c r="A90" s="64">
        <v>75</v>
      </c>
      <c r="B90" s="64">
        <v>0</v>
      </c>
      <c r="C90" s="103">
        <f t="shared" si="3"/>
        <v>-1.1876887284346125</v>
      </c>
      <c r="D90" s="103">
        <f t="shared" si="4"/>
        <v>74.318015466405413</v>
      </c>
      <c r="E90" s="103">
        <f t="shared" si="5"/>
        <v>11.826546064036508</v>
      </c>
      <c r="F90" s="64">
        <f>B90/Steuerung!$D$4</f>
        <v>0</v>
      </c>
      <c r="G90" s="103">
        <f>C90/Steuerung!$D$2</f>
        <v>-0.39589624281153751</v>
      </c>
      <c r="H90" s="57">
        <f>60*E90/Steuerung!$D$1</f>
        <v>0.23653092128073017</v>
      </c>
    </row>
    <row r="91" spans="1:8">
      <c r="A91" s="64">
        <v>76</v>
      </c>
      <c r="B91" s="64">
        <v>0</v>
      </c>
      <c r="C91" s="103">
        <f t="shared" si="3"/>
        <v>-1.0537024433764675</v>
      </c>
      <c r="D91" s="103">
        <f t="shared" si="4"/>
        <v>65.934004936675407</v>
      </c>
      <c r="E91" s="103">
        <f t="shared" si="5"/>
        <v>10.492362338745291</v>
      </c>
      <c r="F91" s="64">
        <f>B91/Steuerung!$D$4</f>
        <v>0</v>
      </c>
      <c r="G91" s="103">
        <f>C91/Steuerung!$D$2</f>
        <v>-0.35123414779215584</v>
      </c>
      <c r="H91" s="57">
        <f>60*E91/Steuerung!$D$1</f>
        <v>0.20984724677490582</v>
      </c>
    </row>
    <row r="92" spans="1:8">
      <c r="A92" s="64">
        <v>77</v>
      </c>
      <c r="B92" s="64">
        <v>0</v>
      </c>
      <c r="C92" s="103">
        <f t="shared" si="3"/>
        <v>-0.93483150306638929</v>
      </c>
      <c r="D92" s="103">
        <f t="shared" si="4"/>
        <v>58.495816656389053</v>
      </c>
      <c r="E92" s="103">
        <f t="shared" si="5"/>
        <v>9.3086913838938656</v>
      </c>
      <c r="F92" s="64">
        <f>B92/Steuerung!$D$4</f>
        <v>0</v>
      </c>
      <c r="G92" s="103">
        <f>C92/Steuerung!$D$2</f>
        <v>-0.31161050102212978</v>
      </c>
      <c r="H92" s="57">
        <f>60*E92/Steuerung!$D$1</f>
        <v>0.18617382767787732</v>
      </c>
    </row>
    <row r="93" spans="1:8">
      <c r="A93" s="64">
        <v>78</v>
      </c>
      <c r="B93" s="64">
        <v>0</v>
      </c>
      <c r="C93" s="103">
        <f t="shared" si="3"/>
        <v>-0.82937070576112693</v>
      </c>
      <c r="D93" s="103">
        <f t="shared" si="4"/>
        <v>51.896749933273782</v>
      </c>
      <c r="E93" s="103">
        <f t="shared" si="5"/>
        <v>8.2585534585095139</v>
      </c>
      <c r="F93" s="64">
        <f>B93/Steuerung!$D$4</f>
        <v>0</v>
      </c>
      <c r="G93" s="103">
        <f>C93/Steuerung!$D$2</f>
        <v>-0.27645690192037564</v>
      </c>
      <c r="H93" s="57">
        <f>60*E93/Steuerung!$D$1</f>
        <v>0.16517106917019028</v>
      </c>
    </row>
    <row r="94" spans="1:8">
      <c r="A94" s="64">
        <v>79</v>
      </c>
      <c r="B94" s="64">
        <v>0</v>
      </c>
      <c r="C94" s="103">
        <f t="shared" si="3"/>
        <v>-0.73580721800499704</v>
      </c>
      <c r="D94" s="103">
        <f t="shared" si="4"/>
        <v>46.042141260414162</v>
      </c>
      <c r="E94" s="103">
        <f t="shared" si="5"/>
        <v>7.3268843507979255</v>
      </c>
      <c r="F94" s="64">
        <f>B94/Steuerung!$D$4</f>
        <v>0</v>
      </c>
      <c r="G94" s="103">
        <f>C94/Steuerung!$D$2</f>
        <v>-0.24526907266833234</v>
      </c>
      <c r="H94" s="57">
        <f>60*E94/Steuerung!$D$1</f>
        <v>0.14653768701595851</v>
      </c>
    </row>
    <row r="95" spans="1:8">
      <c r="A95" s="64">
        <v>80</v>
      </c>
      <c r="B95" s="64">
        <v>0</v>
      </c>
      <c r="C95" s="103">
        <f t="shared" si="3"/>
        <v>-0.65279887305808615</v>
      </c>
      <c r="D95" s="103">
        <f t="shared" si="4"/>
        <v>40.848006369754657</v>
      </c>
      <c r="E95" s="103">
        <f t="shared" si="5"/>
        <v>6.5003192822652229</v>
      </c>
      <c r="F95" s="64">
        <f>B95/Steuerung!$D$4</f>
        <v>0</v>
      </c>
      <c r="G95" s="103">
        <f>C95/Steuerung!$D$2</f>
        <v>-0.21759962435269539</v>
      </c>
      <c r="H95" s="57">
        <f>60*E95/Steuerung!$D$1</f>
        <v>0.13000638564530445</v>
      </c>
    </row>
    <row r="96" spans="1:8">
      <c r="A96" s="64">
        <v>81</v>
      </c>
      <c r="B96" s="64">
        <v>0</v>
      </c>
      <c r="C96" s="103">
        <f t="shared" si="3"/>
        <v>-0.57915491753576842</v>
      </c>
      <c r="D96" s="103">
        <f t="shared" si="4"/>
        <v>36.239835479113594</v>
      </c>
      <c r="E96" s="103">
        <f t="shared" si="5"/>
        <v>5.7670011901835769</v>
      </c>
      <c r="F96" s="64">
        <f>B96/Steuerung!$D$4</f>
        <v>0</v>
      </c>
      <c r="G96" s="103">
        <f>C96/Steuerung!$D$2</f>
        <v>-0.19305163917858947</v>
      </c>
      <c r="H96" s="57">
        <f>60*E96/Steuerung!$D$1</f>
        <v>0.11534002380367153</v>
      </c>
    </row>
    <row r="97" spans="1:8">
      <c r="A97" s="64">
        <v>82</v>
      </c>
      <c r="B97" s="64">
        <v>0</v>
      </c>
      <c r="C97" s="103">
        <f t="shared" si="3"/>
        <v>-0.51381893007039081</v>
      </c>
      <c r="D97" s="103">
        <f t="shared" si="4"/>
        <v>32.151524450545878</v>
      </c>
      <c r="E97" s="103">
        <f t="shared" si="5"/>
        <v>5.1164106382154486</v>
      </c>
      <c r="F97" s="64">
        <f>B97/Steuerung!$D$4</f>
        <v>0</v>
      </c>
      <c r="G97" s="103">
        <f>C97/Steuerung!$D$2</f>
        <v>-0.17127297669013028</v>
      </c>
      <c r="H97" s="57">
        <f>60*E97/Steuerung!$D$1</f>
        <v>0.10232821276430897</v>
      </c>
    </row>
    <row r="98" spans="1:8">
      <c r="A98" s="64">
        <v>83</v>
      </c>
      <c r="B98" s="64">
        <v>0</v>
      </c>
      <c r="C98" s="103">
        <f t="shared" si="3"/>
        <v>-0.45585366696359969</v>
      </c>
      <c r="D98" s="103">
        <f t="shared" si="4"/>
        <v>28.524426527538242</v>
      </c>
      <c r="E98" s="103">
        <f t="shared" si="5"/>
        <v>4.539214915267066</v>
      </c>
      <c r="F98" s="64">
        <f>B98/Steuerung!$D$4</f>
        <v>0</v>
      </c>
      <c r="G98" s="103">
        <f>C98/Steuerung!$D$2</f>
        <v>-0.1519512223211999</v>
      </c>
      <c r="H98" s="57">
        <f>60*E98/Steuerung!$D$1</f>
        <v>9.0784298305341321E-2</v>
      </c>
    </row>
    <row r="99" spans="1:8">
      <c r="A99" s="64">
        <v>84</v>
      </c>
      <c r="B99" s="64">
        <v>0</v>
      </c>
      <c r="C99" s="103">
        <f t="shared" si="3"/>
        <v>-0.40442761744043271</v>
      </c>
      <c r="D99" s="103">
        <f t="shared" si="4"/>
        <v>25.306511048222259</v>
      </c>
      <c r="E99" s="103">
        <f t="shared" si="5"/>
        <v>4.0271341578966036</v>
      </c>
      <c r="F99" s="64">
        <f>B99/Steuerung!$D$4</f>
        <v>0</v>
      </c>
      <c r="G99" s="103">
        <f>C99/Steuerung!$D$2</f>
        <v>-0.13480920581347758</v>
      </c>
      <c r="H99" s="57">
        <f>60*E99/Steuerung!$D$1</f>
        <v>8.0542683157932074E-2</v>
      </c>
    </row>
    <row r="100" spans="1:8">
      <c r="A100" s="64">
        <v>85</v>
      </c>
      <c r="B100" s="64">
        <v>0</v>
      </c>
      <c r="C100" s="103">
        <f t="shared" si="3"/>
        <v>-0.35880307564051145</v>
      </c>
      <c r="D100" s="103">
        <f t="shared" si="4"/>
        <v>22.4516170663595</v>
      </c>
      <c r="E100" s="103">
        <f t="shared" si="5"/>
        <v>3.57282257580514</v>
      </c>
      <c r="F100" s="64">
        <f>B100/Steuerung!$D$4</f>
        <v>0</v>
      </c>
      <c r="G100" s="103">
        <f>C100/Steuerung!$D$2</f>
        <v>-0.11960102521350381</v>
      </c>
      <c r="H100" s="57">
        <f>60*E100/Steuerung!$D$1</f>
        <v>7.1456451516102804E-2</v>
      </c>
    </row>
    <row r="101" spans="1:8">
      <c r="A101" s="64">
        <v>86</v>
      </c>
      <c r="B101" s="64">
        <v>0</v>
      </c>
      <c r="C101" s="103">
        <f t="shared" si="3"/>
        <v>-0.31832555823923764</v>
      </c>
      <c r="D101" s="103">
        <f t="shared" si="4"/>
        <v>19.918791173303823</v>
      </c>
      <c r="E101" s="103">
        <f t="shared" si="5"/>
        <v>3.1697630765919516</v>
      </c>
      <c r="F101" s="64">
        <f>B101/Steuerung!$D$4</f>
        <v>0</v>
      </c>
      <c r="G101" s="103">
        <f>C101/Steuerung!$D$2</f>
        <v>-0.10610851941307921</v>
      </c>
      <c r="H101" s="57">
        <f>60*E101/Steuerung!$D$1</f>
        <v>6.3395261531839039E-2</v>
      </c>
    </row>
    <row r="102" spans="1:8">
      <c r="A102" s="64">
        <v>87</v>
      </c>
      <c r="B102" s="64">
        <v>0</v>
      </c>
      <c r="C102" s="103">
        <f t="shared" si="3"/>
        <v>-0.28241441589493799</v>
      </c>
      <c r="D102" s="103">
        <f t="shared" si="4"/>
        <v>17.671700022007371</v>
      </c>
      <c r="E102" s="103">
        <f t="shared" si="5"/>
        <v>2.8121737781679457</v>
      </c>
      <c r="F102" s="64">
        <f>B102/Steuerung!$D$4</f>
        <v>0</v>
      </c>
      <c r="G102" s="103">
        <f>C102/Steuerung!$D$2</f>
        <v>-9.4138138631645996E-2</v>
      </c>
      <c r="H102" s="57">
        <f>60*E102/Steuerung!$D$1</f>
        <v>5.6243475563358916E-2</v>
      </c>
    </row>
    <row r="103" spans="1:8">
      <c r="A103" s="64">
        <v>88</v>
      </c>
      <c r="B103" s="64">
        <v>0</v>
      </c>
      <c r="C103" s="103">
        <f t="shared" si="3"/>
        <v>-0.25055450384331662</v>
      </c>
      <c r="D103" s="103">
        <f t="shared" si="4"/>
        <v>15.678109125736551</v>
      </c>
      <c r="E103" s="103">
        <f t="shared" si="5"/>
        <v>2.4949250677492922</v>
      </c>
      <c r="F103" s="64">
        <f>B103/Steuerung!$D$4</f>
        <v>0</v>
      </c>
      <c r="G103" s="103">
        <f>C103/Steuerung!$D$2</f>
        <v>-8.3518167947772212E-2</v>
      </c>
      <c r="H103" s="57">
        <f>60*E103/Steuerung!$D$1</f>
        <v>4.9898501354985844E-2</v>
      </c>
    </row>
    <row r="104" spans="1:8">
      <c r="A104" s="64">
        <v>89</v>
      </c>
      <c r="B104" s="64">
        <v>0</v>
      </c>
      <c r="C104" s="103">
        <f t="shared" si="3"/>
        <v>-0.22228879215402617</v>
      </c>
      <c r="D104" s="103">
        <f t="shared" si="4"/>
        <v>13.909420454873835</v>
      </c>
      <c r="E104" s="103">
        <f t="shared" si="5"/>
        <v>2.2134660176438312</v>
      </c>
      <c r="F104" s="64">
        <f>B104/Steuerung!$D$4</f>
        <v>0</v>
      </c>
      <c r="G104" s="103">
        <f>C104/Steuerung!$D$2</f>
        <v>-7.4096264051342051E-2</v>
      </c>
      <c r="H104" s="57">
        <f>60*E104/Steuerung!$D$1</f>
        <v>4.4269320352876625E-2</v>
      </c>
    </row>
    <row r="105" spans="1:8">
      <c r="A105" s="64">
        <v>90</v>
      </c>
      <c r="B105" s="64">
        <v>0</v>
      </c>
      <c r="C105" s="103">
        <f t="shared" si="3"/>
        <v>-0.19721180964360416</v>
      </c>
      <c r="D105" s="103">
        <f t="shared" si="4"/>
        <v>12.34026219863892</v>
      </c>
      <c r="E105" s="103">
        <f t="shared" si="5"/>
        <v>1.9637591022659007</v>
      </c>
      <c r="F105" s="64">
        <f>B105/Steuerung!$D$4</f>
        <v>0</v>
      </c>
      <c r="G105" s="103">
        <f>C105/Steuerung!$D$2</f>
        <v>-6.5737269881201391E-2</v>
      </c>
      <c r="H105" s="57">
        <f>60*E105/Steuerung!$D$1</f>
        <v>3.9275182045318012E-2</v>
      </c>
    </row>
    <row r="106" spans="1:8">
      <c r="A106" s="64">
        <v>91</v>
      </c>
      <c r="B106" s="64">
        <v>0</v>
      </c>
      <c r="C106" s="103">
        <f t="shared" si="3"/>
        <v>-0.17496382739781211</v>
      </c>
      <c r="D106" s="103">
        <f t="shared" si="4"/>
        <v>10.948124806867659</v>
      </c>
      <c r="E106" s="103">
        <f t="shared" si="5"/>
        <v>1.7422222798961902</v>
      </c>
      <c r="F106" s="64">
        <f>B106/Steuerung!$D$4</f>
        <v>0</v>
      </c>
      <c r="G106" s="103">
        <f>C106/Steuerung!$D$2</f>
        <v>-5.8321275799270704E-2</v>
      </c>
      <c r="H106" s="57">
        <f>60*E106/Steuerung!$D$1</f>
        <v>3.4844445597923802E-2</v>
      </c>
    </row>
    <row r="107" spans="1:8">
      <c r="A107" s="64">
        <v>92</v>
      </c>
      <c r="B107" s="64">
        <v>0</v>
      </c>
      <c r="C107" s="103">
        <f t="shared" si="3"/>
        <v>-0.15522569846609682</v>
      </c>
      <c r="D107" s="103">
        <f t="shared" si="4"/>
        <v>9.7130380908738907</v>
      </c>
      <c r="E107" s="103">
        <f t="shared" si="5"/>
        <v>1.5456776083503965</v>
      </c>
      <c r="F107" s="64">
        <f>B107/Steuerung!$D$4</f>
        <v>0</v>
      </c>
      <c r="G107" s="103">
        <f>C107/Steuerung!$D$2</f>
        <v>-5.1741899488698943E-2</v>
      </c>
      <c r="H107" s="57">
        <f>60*E107/Steuerung!$D$1</f>
        <v>3.0913552167007932E-2</v>
      </c>
    </row>
    <row r="108" spans="1:8">
      <c r="A108" s="64">
        <v>93</v>
      </c>
      <c r="B108" s="64">
        <v>0</v>
      </c>
      <c r="C108" s="103">
        <f t="shared" si="3"/>
        <v>-0.13771427970367389</v>
      </c>
      <c r="D108" s="103">
        <f t="shared" si="4"/>
        <v>8.6172847514111766</v>
      </c>
      <c r="E108" s="103">
        <f t="shared" si="5"/>
        <v>1.3713056574492644</v>
      </c>
      <c r="F108" s="64">
        <f>B108/Steuerung!$D$4</f>
        <v>0</v>
      </c>
      <c r="G108" s="103">
        <f>C108/Steuerung!$D$2</f>
        <v>-4.5904759901224633E-2</v>
      </c>
      <c r="H108" s="57">
        <f>60*E108/Steuerung!$D$1</f>
        <v>2.7426113148985288E-2</v>
      </c>
    </row>
    <row r="109" spans="1:8">
      <c r="A109" s="64">
        <v>94</v>
      </c>
      <c r="B109" s="64">
        <v>0</v>
      </c>
      <c r="C109" s="103">
        <f t="shared" si="3"/>
        <v>-0.12217837008763055</v>
      </c>
      <c r="D109" s="103">
        <f t="shared" si="4"/>
        <v>7.6451462242976298</v>
      </c>
      <c r="E109" s="103">
        <f t="shared" si="5"/>
        <v>1.2166050643376241</v>
      </c>
      <c r="F109" s="64">
        <f>B109/Steuerung!$D$4</f>
        <v>0</v>
      </c>
      <c r="G109" s="103">
        <f>C109/Steuerung!$D$2</f>
        <v>-4.0726123362543519E-2</v>
      </c>
      <c r="H109" s="57">
        <f>60*E109/Steuerung!$D$1</f>
        <v>2.4332101286752481E-2</v>
      </c>
    </row>
    <row r="110" spans="1:8">
      <c r="A110" s="64">
        <v>95</v>
      </c>
      <c r="B110" s="64">
        <v>0</v>
      </c>
      <c r="C110" s="103">
        <f t="shared" si="3"/>
        <v>-0.10839510724225779</v>
      </c>
      <c r="D110" s="103">
        <f t="shared" si="4"/>
        <v>6.7826771978633698</v>
      </c>
      <c r="E110" s="103">
        <f t="shared" si="5"/>
        <v>1.07935665147412</v>
      </c>
      <c r="F110" s="64">
        <f>B110/Steuerung!$D$4</f>
        <v>0</v>
      </c>
      <c r="G110" s="103">
        <f>C110/Steuerung!$D$2</f>
        <v>-3.6131702414085927E-2</v>
      </c>
      <c r="H110" s="57">
        <f>60*E110/Steuerung!$D$1</f>
        <v>2.1587133029482397E-2</v>
      </c>
    </row>
    <row r="111" spans="1:8">
      <c r="A111" s="64">
        <v>96</v>
      </c>
      <c r="B111" s="64">
        <v>0</v>
      </c>
      <c r="C111" s="103">
        <f t="shared" si="3"/>
        <v>-9.6166770481824398E-2</v>
      </c>
      <c r="D111" s="103">
        <f t="shared" si="4"/>
        <v>6.0175055676769889</v>
      </c>
      <c r="E111" s="103">
        <f t="shared" si="5"/>
        <v>0.95759159256476589</v>
      </c>
      <c r="F111" s="64">
        <f>B111/Steuerung!$D$4</f>
        <v>0</v>
      </c>
      <c r="G111" s="103">
        <f>C111/Steuerung!$D$2</f>
        <v>-3.2055590160608133E-2</v>
      </c>
      <c r="H111" s="57">
        <f>60*E111/Steuerung!$D$1</f>
        <v>1.9151831851295317E-2</v>
      </c>
    </row>
    <row r="112" spans="1:8">
      <c r="A112" s="64">
        <v>97</v>
      </c>
      <c r="B112" s="64">
        <v>0</v>
      </c>
      <c r="C112" s="103">
        <f t="shared" si="3"/>
        <v>-8.5317944510493016E-2</v>
      </c>
      <c r="D112" s="103">
        <f t="shared" si="4"/>
        <v>5.3386549589047654</v>
      </c>
      <c r="E112" s="103">
        <f t="shared" si="5"/>
        <v>0.84956316978115298</v>
      </c>
      <c r="F112" s="64">
        <f>B112/Steuerung!$D$4</f>
        <v>0</v>
      </c>
      <c r="G112" s="103">
        <f>C112/Steuerung!$D$2</f>
        <v>-2.8439314836831004E-2</v>
      </c>
      <c r="H112" s="57">
        <f>60*E112/Steuerung!$D$1</f>
        <v>1.6991263395623062E-2</v>
      </c>
    </row>
    <row r="113" spans="1:8">
      <c r="A113" s="64">
        <v>98</v>
      </c>
      <c r="B113" s="64">
        <v>0</v>
      </c>
      <c r="C113" s="103">
        <f t="shared" si="3"/>
        <v>-7.5693003092698566E-2</v>
      </c>
      <c r="D113" s="103">
        <f t="shared" si="4"/>
        <v>4.736387270388704</v>
      </c>
      <c r="E113" s="103">
        <f t="shared" si="5"/>
        <v>0.75372171712105418</v>
      </c>
      <c r="F113" s="64">
        <f>B113/Steuerung!$D$4</f>
        <v>0</v>
      </c>
      <c r="G113" s="103">
        <f>C113/Steuerung!$D$2</f>
        <v>-2.5231001030899522E-2</v>
      </c>
      <c r="H113" s="57">
        <f>60*E113/Steuerung!$D$1</f>
        <v>1.5074434342421082E-2</v>
      </c>
    </row>
    <row r="114" spans="1:8">
      <c r="A114" s="64">
        <v>99</v>
      </c>
      <c r="B114" s="64">
        <v>0</v>
      </c>
      <c r="C114" s="103">
        <f t="shared" si="3"/>
        <v>-6.7153876597280518E-2</v>
      </c>
      <c r="D114" s="103">
        <f t="shared" si="4"/>
        <v>4.2020629817407045</v>
      </c>
      <c r="E114" s="103">
        <f t="shared" si="5"/>
        <v>0.66869239047433238</v>
      </c>
      <c r="F114" s="64">
        <f>B114/Steuerung!$D$4</f>
        <v>0</v>
      </c>
      <c r="G114" s="103">
        <f>C114/Steuerung!$D$2</f>
        <v>-2.238462553242684E-2</v>
      </c>
      <c r="H114" s="57">
        <f>60*E114/Steuerung!$D$1</f>
        <v>1.3373847809486647E-2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4"/>
  <sheetViews>
    <sheetView tabSelected="1" workbookViewId="0">
      <selection activeCell="J16" sqref="J16"/>
    </sheetView>
  </sheetViews>
  <sheetFormatPr baseColWidth="10" defaultRowHeight="15" x14ac:dyDescent="0"/>
  <cols>
    <col min="3" max="3" width="13.1640625" customWidth="1"/>
    <col min="6" max="6" width="11.5" customWidth="1"/>
    <col min="10" max="10" width="10.83203125" style="64"/>
    <col min="14" max="14" width="12" customWidth="1"/>
  </cols>
  <sheetData>
    <row r="1" spans="1:19">
      <c r="A1" t="s">
        <v>133</v>
      </c>
      <c r="F1" t="s">
        <v>134</v>
      </c>
      <c r="G1" t="s">
        <v>135</v>
      </c>
      <c r="I1" t="s">
        <v>87</v>
      </c>
      <c r="J1" s="65" t="s">
        <v>89</v>
      </c>
      <c r="K1" s="22">
        <f>Steuerung!I4</f>
        <v>3</v>
      </c>
      <c r="L1" s="4" t="s">
        <v>92</v>
      </c>
      <c r="N1" t="s">
        <v>128</v>
      </c>
      <c r="S1" t="s">
        <v>117</v>
      </c>
    </row>
    <row r="2" spans="1:19">
      <c r="A2" t="s">
        <v>84</v>
      </c>
      <c r="F2" t="s">
        <v>85</v>
      </c>
      <c r="G2" t="s">
        <v>86</v>
      </c>
      <c r="I2" t="s">
        <v>88</v>
      </c>
      <c r="J2" s="68" t="s">
        <v>82</v>
      </c>
      <c r="K2" s="63">
        <f>Steuerung!O11*0.001</f>
        <v>1E-3</v>
      </c>
      <c r="L2" s="7" t="s">
        <v>93</v>
      </c>
      <c r="N2" t="s">
        <v>127</v>
      </c>
    </row>
    <row r="3" spans="1:19">
      <c r="J3" s="68" t="s">
        <v>90</v>
      </c>
      <c r="K3" s="14">
        <f>Steuerung!I2/Steuerung!D2</f>
        <v>4.7740292807129214E-2</v>
      </c>
      <c r="L3" s="7" t="s">
        <v>94</v>
      </c>
    </row>
    <row r="4" spans="1:19">
      <c r="A4" t="s">
        <v>107</v>
      </c>
      <c r="F4" s="91" t="s">
        <v>97</v>
      </c>
      <c r="G4" s="92">
        <f>-K1/K2</f>
        <v>-3000</v>
      </c>
      <c r="H4" s="93" t="s">
        <v>35</v>
      </c>
      <c r="J4" s="68" t="s">
        <v>91</v>
      </c>
      <c r="K4" s="16">
        <f>Steuerung!I6</f>
        <v>20.946666666666665</v>
      </c>
      <c r="L4" s="7" t="s">
        <v>37</v>
      </c>
      <c r="N4" s="91" t="s">
        <v>124</v>
      </c>
      <c r="O4" s="92">
        <f>G4*D11</f>
        <v>-30</v>
      </c>
      <c r="P4" s="93"/>
    </row>
    <row r="5" spans="1:19" ht="16" thickBot="1">
      <c r="A5" t="s">
        <v>108</v>
      </c>
      <c r="C5" t="s">
        <v>111</v>
      </c>
      <c r="F5" s="94" t="s">
        <v>98</v>
      </c>
      <c r="G5" s="16">
        <f>-1/(K4*K2)</f>
        <v>-47.740292807129222</v>
      </c>
      <c r="H5" s="95" t="s">
        <v>8</v>
      </c>
      <c r="J5" s="79" t="s">
        <v>96</v>
      </c>
      <c r="K5" s="10">
        <f>Steuerung!D5*Steuerung!E5</f>
        <v>5.9999999999999995E-5</v>
      </c>
      <c r="L5" s="11" t="str">
        <f>Steuerung!F5</f>
        <v>kg m2</v>
      </c>
      <c r="N5" s="94" t="s">
        <v>119</v>
      </c>
      <c r="O5" s="16">
        <f>G5*D11</f>
        <v>-0.47740292807129225</v>
      </c>
      <c r="P5" s="95" t="s">
        <v>125</v>
      </c>
    </row>
    <row r="6" spans="1:19" ht="16" thickBot="1">
      <c r="A6" t="s">
        <v>109</v>
      </c>
      <c r="C6" t="s">
        <v>112</v>
      </c>
      <c r="F6" s="94" t="s">
        <v>99</v>
      </c>
      <c r="G6" s="96">
        <f>K3/K5</f>
        <v>795.67154678548695</v>
      </c>
      <c r="H6" s="95" t="s">
        <v>105</v>
      </c>
      <c r="J6" s="111" t="s">
        <v>116</v>
      </c>
      <c r="K6">
        <f>2*3.142</f>
        <v>6.2839999999999998</v>
      </c>
      <c r="N6" s="94" t="s">
        <v>120</v>
      </c>
      <c r="O6" s="16">
        <f>G6*D11</f>
        <v>7.9567154678548695</v>
      </c>
      <c r="P6" s="95" t="s">
        <v>104</v>
      </c>
    </row>
    <row r="7" spans="1:19">
      <c r="F7" s="94" t="s">
        <v>100</v>
      </c>
      <c r="G7" s="6">
        <v>0</v>
      </c>
      <c r="H7" s="95"/>
      <c r="J7" s="112" t="s">
        <v>136</v>
      </c>
      <c r="K7" s="105"/>
      <c r="L7" s="106"/>
      <c r="N7" s="94" t="s">
        <v>121</v>
      </c>
      <c r="O7" s="6">
        <f>G7</f>
        <v>0</v>
      </c>
      <c r="P7" s="95"/>
    </row>
    <row r="8" spans="1:19">
      <c r="F8" s="94" t="s">
        <v>101</v>
      </c>
      <c r="G8" s="6">
        <f>1/K2</f>
        <v>1000</v>
      </c>
      <c r="H8" s="95" t="s">
        <v>103</v>
      </c>
      <c r="J8" s="113" t="s">
        <v>137</v>
      </c>
      <c r="K8" s="107">
        <v>-1.3</v>
      </c>
      <c r="L8" s="108" t="s">
        <v>92</v>
      </c>
      <c r="N8" s="94" t="s">
        <v>122</v>
      </c>
      <c r="O8" s="6">
        <f>G8*D11</f>
        <v>10</v>
      </c>
      <c r="P8" s="95" t="s">
        <v>126</v>
      </c>
      <c r="R8" s="107">
        <v>-1.3</v>
      </c>
    </row>
    <row r="9" spans="1:19" ht="16" thickBot="1">
      <c r="F9" s="97" t="s">
        <v>102</v>
      </c>
      <c r="G9" s="98">
        <v>0</v>
      </c>
      <c r="H9" s="99"/>
      <c r="J9" s="114" t="s">
        <v>138</v>
      </c>
      <c r="K9" s="109">
        <v>0.03</v>
      </c>
      <c r="L9" s="110" t="s">
        <v>94</v>
      </c>
      <c r="N9" s="97" t="s">
        <v>123</v>
      </c>
      <c r="O9" s="98">
        <v>0</v>
      </c>
      <c r="P9" s="99"/>
      <c r="R9" s="109">
        <v>0.03</v>
      </c>
    </row>
    <row r="10" spans="1:19" ht="16" thickBot="1">
      <c r="N10" s="100" t="s">
        <v>129</v>
      </c>
      <c r="O10" s="101"/>
      <c r="P10" s="102">
        <f>1-O4-O5*O6</f>
        <v>34.798559262184057</v>
      </c>
    </row>
    <row r="11" spans="1:19" ht="16" thickBot="1">
      <c r="A11" s="18" t="s">
        <v>16</v>
      </c>
      <c r="B11" s="19"/>
      <c r="C11" s="19" t="s">
        <v>110</v>
      </c>
      <c r="D11" s="19">
        <v>0.01</v>
      </c>
      <c r="E11" s="25" t="s">
        <v>34</v>
      </c>
      <c r="F11" s="19" t="s">
        <v>69</v>
      </c>
      <c r="G11" s="19"/>
      <c r="H11" s="26"/>
    </row>
    <row r="13" spans="1:19">
      <c r="A13" s="64" t="s">
        <v>17</v>
      </c>
      <c r="B13" s="64" t="s">
        <v>140</v>
      </c>
      <c r="C13" s="104" t="s">
        <v>143</v>
      </c>
      <c r="D13" s="64" t="s">
        <v>113</v>
      </c>
      <c r="E13" s="64" t="s">
        <v>114</v>
      </c>
      <c r="F13" s="64" t="s">
        <v>115</v>
      </c>
      <c r="G13" s="64" t="s">
        <v>130</v>
      </c>
      <c r="H13" s="64" t="s">
        <v>131</v>
      </c>
      <c r="I13" s="64" t="s">
        <v>132</v>
      </c>
      <c r="J13" s="104" t="s">
        <v>139</v>
      </c>
      <c r="K13" s="104" t="s">
        <v>141</v>
      </c>
      <c r="L13" s="104" t="s">
        <v>142</v>
      </c>
    </row>
    <row r="14" spans="1:19">
      <c r="A14" s="87">
        <v>-1</v>
      </c>
      <c r="B14" s="88">
        <v>0</v>
      </c>
      <c r="C14" s="88">
        <v>0</v>
      </c>
      <c r="D14" s="88">
        <v>0</v>
      </c>
      <c r="E14" s="88">
        <v>0</v>
      </c>
      <c r="F14" s="88"/>
      <c r="G14" s="88">
        <f>C14/Steuerung!$D$4</f>
        <v>0</v>
      </c>
      <c r="H14" s="89" t="s">
        <v>118</v>
      </c>
      <c r="I14" s="115"/>
      <c r="J14" s="116">
        <v>0</v>
      </c>
    </row>
    <row r="15" spans="1:19">
      <c r="A15" s="64">
        <v>0</v>
      </c>
      <c r="B15" s="64">
        <v>24</v>
      </c>
      <c r="C15" s="117">
        <f>B15-J15</f>
        <v>24</v>
      </c>
      <c r="D15" s="103">
        <f>(D14 +$O$8*C15 +$O$5*E14)/$P$10</f>
        <v>6.896837256731212</v>
      </c>
      <c r="E15" s="103">
        <f>$O$6*D15+E14</f>
        <v>54.876171679910982</v>
      </c>
      <c r="F15" s="103">
        <f>E15/$K$6</f>
        <v>8.7326816804441414</v>
      </c>
      <c r="G15" s="64">
        <f>C15/Steuerung!$D$4</f>
        <v>1</v>
      </c>
      <c r="H15" s="103">
        <f>D15/Steuerung!$D$2</f>
        <v>2.2989457522437373</v>
      </c>
      <c r="I15" s="57">
        <f>60*F15/Steuerung!$D$1</f>
        <v>0.17465363360888284</v>
      </c>
      <c r="J15" s="103">
        <f>K15+L15</f>
        <v>0</v>
      </c>
      <c r="K15" s="57">
        <f>$K$8*D14</f>
        <v>0</v>
      </c>
      <c r="L15" s="57">
        <f>$K$9*E14</f>
        <v>0</v>
      </c>
    </row>
    <row r="16" spans="1:19">
      <c r="A16" s="64">
        <v>1</v>
      </c>
      <c r="B16" s="64">
        <v>24</v>
      </c>
      <c r="C16" s="117">
        <f t="shared" ref="C16:C79" si="0">B16-J16</f>
        <v>31.319603283353246</v>
      </c>
      <c r="D16" s="103">
        <f>(D15 +$O$8*C16 +$O$5*E15)/$P$10</f>
        <v>8.4456032456582104</v>
      </c>
      <c r="E16" s="103">
        <f t="shared" ref="E16:E79" si="1">$O$6*D16+E15</f>
        <v>122.07543366000495</v>
      </c>
      <c r="F16" s="103">
        <f t="shared" ref="F16:F79" si="2">E16/$K$6</f>
        <v>19.426389824953048</v>
      </c>
      <c r="G16" s="118">
        <f>C16/Steuerung!$D$4</f>
        <v>1.3049834701397185</v>
      </c>
      <c r="H16" s="103">
        <f>D16/Steuerung!$D$2</f>
        <v>2.81520108188607</v>
      </c>
      <c r="I16" s="57">
        <f>60*F16/Steuerung!$D$1</f>
        <v>0.388527796499061</v>
      </c>
      <c r="J16" s="103">
        <f t="shared" ref="J16:J79" si="3">K16+L16</f>
        <v>-7.3196032833532474</v>
      </c>
      <c r="K16" s="57">
        <f t="shared" ref="K16:K79" si="4">$K$8*D15</f>
        <v>-8.9658884337505764</v>
      </c>
      <c r="L16" s="57">
        <f t="shared" ref="L16:L79" si="5">$K$9*E15</f>
        <v>1.6462851503973295</v>
      </c>
    </row>
    <row r="17" spans="1:12">
      <c r="A17" s="64">
        <v>2</v>
      </c>
      <c r="B17" s="64">
        <v>24</v>
      </c>
      <c r="C17" s="117">
        <f t="shared" si="0"/>
        <v>31.317021209555527</v>
      </c>
      <c r="D17" s="103">
        <f t="shared" ref="D17:D79" si="6">(D16 +$O$8*C17 +$O$5*E16)/$P$10</f>
        <v>7.5674582928071077</v>
      </c>
      <c r="E17" s="103">
        <f t="shared" si="1"/>
        <v>182.28754611072986</v>
      </c>
      <c r="F17" s="103">
        <f t="shared" si="2"/>
        <v>29.008202754731041</v>
      </c>
      <c r="G17" s="118">
        <f>C17/Steuerung!$D$4</f>
        <v>1.3048758837314802</v>
      </c>
      <c r="H17" s="103">
        <f>D17/Steuerung!$D$2</f>
        <v>2.5224860976023691</v>
      </c>
      <c r="I17" s="57">
        <f>60*F17/Steuerung!$D$1</f>
        <v>0.58016405509462088</v>
      </c>
      <c r="J17" s="103">
        <f t="shared" si="3"/>
        <v>-7.3170212095555272</v>
      </c>
      <c r="K17" s="57">
        <f t="shared" si="4"/>
        <v>-10.979284219355675</v>
      </c>
      <c r="L17" s="57">
        <f t="shared" si="5"/>
        <v>3.6622630098001481</v>
      </c>
    </row>
    <row r="18" spans="1:12">
      <c r="A18" s="64">
        <v>3</v>
      </c>
      <c r="B18" s="64">
        <v>24</v>
      </c>
      <c r="C18" s="117">
        <f t="shared" si="0"/>
        <v>28.369069397327344</v>
      </c>
      <c r="D18" s="103">
        <f t="shared" si="6"/>
        <v>5.8690229806102927</v>
      </c>
      <c r="E18" s="103">
        <f t="shared" si="1"/>
        <v>228.98569204174748</v>
      </c>
      <c r="F18" s="103">
        <f t="shared" si="2"/>
        <v>36.439479955720479</v>
      </c>
      <c r="G18" s="118">
        <f>C18/Steuerung!$D$4</f>
        <v>1.1820445582219727</v>
      </c>
      <c r="H18" s="103">
        <f>D18/Steuerung!$D$2</f>
        <v>1.9563409935367642</v>
      </c>
      <c r="I18" s="57">
        <f>60*F18/Steuerung!$D$1</f>
        <v>0.72878959911440966</v>
      </c>
      <c r="J18" s="103">
        <f t="shared" si="3"/>
        <v>-4.369069397327344</v>
      </c>
      <c r="K18" s="57">
        <f t="shared" si="4"/>
        <v>-9.8376957806492396</v>
      </c>
      <c r="L18" s="57">
        <f t="shared" si="5"/>
        <v>5.4686263833218955</v>
      </c>
    </row>
    <row r="19" spans="1:12">
      <c r="A19" s="64">
        <v>4</v>
      </c>
      <c r="B19" s="64">
        <v>24</v>
      </c>
      <c r="C19" s="117">
        <f t="shared" si="0"/>
        <v>24.760159113540958</v>
      </c>
      <c r="D19" s="103">
        <f t="shared" si="6"/>
        <v>4.1424753583264016</v>
      </c>
      <c r="E19" s="103">
        <f t="shared" si="1"/>
        <v>261.94618980055083</v>
      </c>
      <c r="F19" s="103">
        <f t="shared" si="2"/>
        <v>41.684626002633806</v>
      </c>
      <c r="G19" s="118">
        <f>C19/Steuerung!$D$4</f>
        <v>1.0316732963975399</v>
      </c>
      <c r="H19" s="103">
        <f>D19/Steuerung!$D$2</f>
        <v>1.3808251194421339</v>
      </c>
      <c r="I19" s="57">
        <f>60*F19/Steuerung!$D$1</f>
        <v>0.83369252005267613</v>
      </c>
      <c r="J19" s="103">
        <f t="shared" si="3"/>
        <v>-0.76015911354095689</v>
      </c>
      <c r="K19" s="57">
        <f t="shared" si="4"/>
        <v>-7.6297298747933811</v>
      </c>
      <c r="L19" s="57">
        <f t="shared" si="5"/>
        <v>6.8695707612524242</v>
      </c>
    </row>
    <row r="20" spans="1:12">
      <c r="A20" s="64">
        <v>5</v>
      </c>
      <c r="B20" s="64">
        <v>24</v>
      </c>
      <c r="C20" s="117">
        <f t="shared" si="0"/>
        <v>21.526832271807798</v>
      </c>
      <c r="D20" s="103">
        <f t="shared" si="6"/>
        <v>2.7115180073285838</v>
      </c>
      <c r="E20" s="103">
        <f t="shared" si="1"/>
        <v>283.52096707082916</v>
      </c>
      <c r="F20" s="103">
        <f t="shared" si="2"/>
        <v>45.117913283072753</v>
      </c>
      <c r="G20" s="118">
        <f>C20/Steuerung!$D$4</f>
        <v>0.89695134465865822</v>
      </c>
      <c r="H20" s="103">
        <f>D20/Steuerung!$D$2</f>
        <v>0.90383933577619457</v>
      </c>
      <c r="I20" s="57">
        <f>60*F20/Steuerung!$D$1</f>
        <v>0.90235826566145505</v>
      </c>
      <c r="J20" s="103">
        <f t="shared" si="3"/>
        <v>2.4731677281922018</v>
      </c>
      <c r="K20" s="57">
        <f t="shared" si="4"/>
        <v>-5.3852179658243227</v>
      </c>
      <c r="L20" s="57">
        <f t="shared" si="5"/>
        <v>7.8583856940165244</v>
      </c>
    </row>
    <row r="21" spans="1:12">
      <c r="A21" s="64">
        <v>6</v>
      </c>
      <c r="B21" s="64">
        <v>24</v>
      </c>
      <c r="C21" s="117">
        <f t="shared" si="0"/>
        <v>19.019344397402286</v>
      </c>
      <c r="D21" s="103">
        <f t="shared" si="6"/>
        <v>1.6538392207137909</v>
      </c>
      <c r="E21" s="103">
        <f t="shared" si="1"/>
        <v>296.68009517962764</v>
      </c>
      <c r="F21" s="103">
        <f t="shared" si="2"/>
        <v>47.211982046407968</v>
      </c>
      <c r="G21" s="118">
        <f>C21/Steuerung!$D$4</f>
        <v>0.79247268322509523</v>
      </c>
      <c r="H21" s="103">
        <f>D21/Steuerung!$D$2</f>
        <v>0.55127974023793025</v>
      </c>
      <c r="I21" s="57">
        <f>60*F21/Steuerung!$D$1</f>
        <v>0.94423964092815948</v>
      </c>
      <c r="J21" s="103">
        <f t="shared" si="3"/>
        <v>4.9806556025977153</v>
      </c>
      <c r="K21" s="57">
        <f t="shared" si="4"/>
        <v>-3.524973409527159</v>
      </c>
      <c r="L21" s="57">
        <f t="shared" si="5"/>
        <v>8.5056290121248743</v>
      </c>
    </row>
    <row r="22" spans="1:12">
      <c r="A22" s="64">
        <v>7</v>
      </c>
      <c r="B22" s="64">
        <v>24</v>
      </c>
      <c r="C22" s="117">
        <f t="shared" si="0"/>
        <v>17.249588131539099</v>
      </c>
      <c r="D22" s="103">
        <f t="shared" si="6"/>
        <v>0.93434254423900598</v>
      </c>
      <c r="E22" s="103">
        <f t="shared" si="1"/>
        <v>304.11439295364903</v>
      </c>
      <c r="F22" s="103">
        <f t="shared" si="2"/>
        <v>48.395033888231865</v>
      </c>
      <c r="G22" s="118">
        <f>C22/Steuerung!$D$4</f>
        <v>0.71873283881412908</v>
      </c>
      <c r="H22" s="103">
        <f>D22/Steuerung!$D$2</f>
        <v>0.31144751474633531</v>
      </c>
      <c r="I22" s="57">
        <f>60*F22/Steuerung!$D$1</f>
        <v>0.96790067776463728</v>
      </c>
      <c r="J22" s="103">
        <f t="shared" si="3"/>
        <v>6.7504118684609011</v>
      </c>
      <c r="K22" s="57">
        <f t="shared" si="4"/>
        <v>-2.1499909869279281</v>
      </c>
      <c r="L22" s="57">
        <f t="shared" si="5"/>
        <v>8.9004028553888297</v>
      </c>
    </row>
    <row r="23" spans="1:12">
      <c r="A23" s="64">
        <v>8</v>
      </c>
      <c r="B23" s="64">
        <v>24</v>
      </c>
      <c r="C23" s="117">
        <f t="shared" si="0"/>
        <v>16.091213518901235</v>
      </c>
      <c r="D23" s="103">
        <f t="shared" si="6"/>
        <v>0.47879499674177095</v>
      </c>
      <c r="E23" s="103">
        <f t="shared" si="1"/>
        <v>307.92402851015578</v>
      </c>
      <c r="F23" s="103">
        <f t="shared" si="2"/>
        <v>49.001277611418807</v>
      </c>
      <c r="G23" s="118">
        <f>C23/Steuerung!$D$4</f>
        <v>0.67046722995421815</v>
      </c>
      <c r="H23" s="103">
        <f>D23/Steuerung!$D$2</f>
        <v>0.15959833224725697</v>
      </c>
      <c r="I23" s="57">
        <f>60*F23/Steuerung!$D$1</f>
        <v>0.98002555222837617</v>
      </c>
      <c r="J23" s="103">
        <f t="shared" si="3"/>
        <v>7.9087864810987636</v>
      </c>
      <c r="K23" s="57">
        <f t="shared" si="4"/>
        <v>-1.2146453075107078</v>
      </c>
      <c r="L23" s="57">
        <f t="shared" si="5"/>
        <v>9.1234317886094711</v>
      </c>
    </row>
    <row r="24" spans="1:12">
      <c r="A24" s="64">
        <v>9</v>
      </c>
      <c r="B24" s="64">
        <v>24</v>
      </c>
      <c r="C24" s="117">
        <f t="shared" si="0"/>
        <v>15.384712640459629</v>
      </c>
      <c r="D24" s="103">
        <f t="shared" si="6"/>
        <v>0.21041355511055868</v>
      </c>
      <c r="E24" s="103">
        <f t="shared" si="1"/>
        <v>309.59822929875031</v>
      </c>
      <c r="F24" s="103">
        <f t="shared" si="2"/>
        <v>49.267700397636908</v>
      </c>
      <c r="G24" s="118">
        <f>C24/Steuerung!$D$4</f>
        <v>0.6410296933524845</v>
      </c>
      <c r="H24" s="103">
        <f>D24/Steuerung!$D$2</f>
        <v>7.0137851703519563E-2</v>
      </c>
      <c r="I24" s="57">
        <f>60*F24/Steuerung!$D$1</f>
        <v>0.9853540079527382</v>
      </c>
      <c r="J24" s="103">
        <f t="shared" si="3"/>
        <v>8.6152873595403712</v>
      </c>
      <c r="K24" s="57">
        <f t="shared" si="4"/>
        <v>-0.62243349576430229</v>
      </c>
      <c r="L24" s="57">
        <f t="shared" si="5"/>
        <v>9.2377208553046728</v>
      </c>
    </row>
    <row r="25" spans="1:12">
      <c r="A25" s="64">
        <v>10</v>
      </c>
      <c r="B25" s="64">
        <v>24</v>
      </c>
      <c r="C25" s="117">
        <f t="shared" si="0"/>
        <v>14.985590742681216</v>
      </c>
      <c r="D25" s="103">
        <f t="shared" si="6"/>
        <v>6.5037744004288758E-2</v>
      </c>
      <c r="E25" s="103">
        <f t="shared" si="1"/>
        <v>310.1157161224636</v>
      </c>
      <c r="F25" s="103">
        <f t="shared" si="2"/>
        <v>49.350050305929919</v>
      </c>
      <c r="G25" s="118">
        <f>C25/Steuerung!$D$4</f>
        <v>0.62439961427838397</v>
      </c>
      <c r="H25" s="103">
        <f>D25/Steuerung!$D$2</f>
        <v>2.1679248001429587E-2</v>
      </c>
      <c r="I25" s="57">
        <f>60*F25/Steuerung!$D$1</f>
        <v>0.98700100611859842</v>
      </c>
      <c r="J25" s="103">
        <f t="shared" si="3"/>
        <v>9.0144092573187837</v>
      </c>
      <c r="K25" s="57">
        <f t="shared" si="4"/>
        <v>-0.2735376216437263</v>
      </c>
      <c r="L25" s="57">
        <f t="shared" si="5"/>
        <v>9.2879468789625097</v>
      </c>
    </row>
    <row r="26" spans="1:12">
      <c r="A26" s="64">
        <v>11</v>
      </c>
      <c r="B26" s="64">
        <v>24</v>
      </c>
      <c r="C26" s="117">
        <f t="shared" si="0"/>
        <v>14.781077583531667</v>
      </c>
      <c r="D26" s="103">
        <f t="shared" si="6"/>
        <v>-5.0099010466299757E-3</v>
      </c>
      <c r="E26" s="103">
        <f t="shared" si="1"/>
        <v>310.07585376531347</v>
      </c>
      <c r="F26" s="103">
        <f t="shared" si="2"/>
        <v>49.343706837255489</v>
      </c>
      <c r="G26" s="118">
        <f>C26/Steuerung!$D$4</f>
        <v>0.6158782326471528</v>
      </c>
      <c r="H26" s="103">
        <f>D26/Steuerung!$D$2</f>
        <v>-1.6699670155433252E-3</v>
      </c>
      <c r="I26" s="57">
        <f>60*F26/Steuerung!$D$1</f>
        <v>0.98687413674510982</v>
      </c>
      <c r="J26" s="103">
        <f t="shared" si="3"/>
        <v>9.2189224164683328</v>
      </c>
      <c r="K26" s="57">
        <f t="shared" si="4"/>
        <v>-8.4549067205575396E-2</v>
      </c>
      <c r="L26" s="57">
        <f t="shared" si="5"/>
        <v>9.3034714836739081</v>
      </c>
    </row>
    <row r="27" spans="1:12">
      <c r="A27" s="64">
        <v>12</v>
      </c>
      <c r="B27" s="64">
        <v>24</v>
      </c>
      <c r="C27" s="117">
        <f t="shared" si="0"/>
        <v>14.691211515679978</v>
      </c>
      <c r="D27" s="103">
        <f t="shared" si="6"/>
        <v>-3.2300626228362717E-2</v>
      </c>
      <c r="E27" s="103">
        <f t="shared" si="1"/>
        <v>309.81884687298083</v>
      </c>
      <c r="F27" s="103">
        <f t="shared" si="2"/>
        <v>49.302808222944115</v>
      </c>
      <c r="G27" s="118">
        <f>C27/Steuerung!$D$4</f>
        <v>0.61213381315333237</v>
      </c>
      <c r="H27" s="103">
        <f>D27/Steuerung!$D$2</f>
        <v>-1.0766875409454238E-2</v>
      </c>
      <c r="I27" s="57">
        <f>60*F27/Steuerung!$D$1</f>
        <v>0.98605616445888233</v>
      </c>
      <c r="J27" s="103">
        <f t="shared" si="3"/>
        <v>9.3087884843200221</v>
      </c>
      <c r="K27" s="57">
        <f t="shared" si="4"/>
        <v>6.5128713606189687E-3</v>
      </c>
      <c r="L27" s="57">
        <f t="shared" si="5"/>
        <v>9.302275612959404</v>
      </c>
    </row>
    <row r="28" spans="1:12">
      <c r="A28" s="64">
        <v>13</v>
      </c>
      <c r="B28" s="64">
        <v>24</v>
      </c>
      <c r="C28" s="117">
        <f t="shared" si="0"/>
        <v>14.663443779713704</v>
      </c>
      <c r="D28" s="103">
        <f t="shared" si="6"/>
        <v>-3.7538551182009203E-2</v>
      </c>
      <c r="E28" s="103">
        <f t="shared" si="1"/>
        <v>309.52016330215008</v>
      </c>
      <c r="F28" s="103">
        <f t="shared" si="2"/>
        <v>49.255277419183656</v>
      </c>
      <c r="G28" s="118">
        <f>C28/Steuerung!$D$4</f>
        <v>0.61097682415473764</v>
      </c>
      <c r="H28" s="103">
        <f>D28/Steuerung!$D$2</f>
        <v>-1.2512850394003067E-2</v>
      </c>
      <c r="I28" s="57">
        <f>60*F28/Steuerung!$D$1</f>
        <v>0.98510554838367304</v>
      </c>
      <c r="J28" s="103">
        <f t="shared" si="3"/>
        <v>9.3365562202862957</v>
      </c>
      <c r="K28" s="57">
        <f t="shared" si="4"/>
        <v>4.1990814096871533E-2</v>
      </c>
      <c r="L28" s="57">
        <f t="shared" si="5"/>
        <v>9.2945654061894238</v>
      </c>
    </row>
    <row r="29" spans="1:12">
      <c r="A29" s="64">
        <v>14</v>
      </c>
      <c r="B29" s="64">
        <v>24</v>
      </c>
      <c r="C29" s="117">
        <f t="shared" si="0"/>
        <v>14.665594984398886</v>
      </c>
      <c r="D29" s="103">
        <f t="shared" si="6"/>
        <v>-3.2973231911673249E-2</v>
      </c>
      <c r="E29" s="103">
        <f t="shared" si="1"/>
        <v>309.25780467777332</v>
      </c>
      <c r="F29" s="103">
        <f t="shared" si="2"/>
        <v>49.21352716068958</v>
      </c>
      <c r="G29" s="118">
        <f>C29/Steuerung!$D$4</f>
        <v>0.61106645768328693</v>
      </c>
      <c r="H29" s="103">
        <f>D29/Steuerung!$D$2</f>
        <v>-1.0991077303891083E-2</v>
      </c>
      <c r="I29" s="57">
        <f>60*F29/Steuerung!$D$1</f>
        <v>0.98427054321379148</v>
      </c>
      <c r="J29" s="103">
        <f t="shared" si="3"/>
        <v>9.3344050156011136</v>
      </c>
      <c r="K29" s="57">
        <f t="shared" si="4"/>
        <v>4.8800116536611968E-2</v>
      </c>
      <c r="L29" s="57">
        <f t="shared" si="5"/>
        <v>9.2856048990645021</v>
      </c>
    </row>
    <row r="30" spans="1:12">
      <c r="A30" s="64">
        <v>15</v>
      </c>
      <c r="B30" s="64">
        <v>24</v>
      </c>
      <c r="C30" s="117">
        <f t="shared" si="0"/>
        <v>14.679400658181624</v>
      </c>
      <c r="D30" s="103">
        <f t="shared" si="6"/>
        <v>-2.5275418029160505E-2</v>
      </c>
      <c r="E30" s="103">
        <f t="shared" si="1"/>
        <v>309.05669536818419</v>
      </c>
      <c r="F30" s="103">
        <f t="shared" si="2"/>
        <v>49.181523769602833</v>
      </c>
      <c r="G30" s="118">
        <f>C30/Steuerung!$D$4</f>
        <v>0.61164169409090097</v>
      </c>
      <c r="H30" s="103">
        <f>D30/Steuerung!$D$2</f>
        <v>-8.4251393430535022E-3</v>
      </c>
      <c r="I30" s="57">
        <f>60*F30/Steuerung!$D$1</f>
        <v>0.98363047539205672</v>
      </c>
      <c r="J30" s="103">
        <f t="shared" si="3"/>
        <v>9.3205993418183759</v>
      </c>
      <c r="K30" s="57">
        <f t="shared" si="4"/>
        <v>4.2865201485175225E-2</v>
      </c>
      <c r="L30" s="57">
        <f t="shared" si="5"/>
        <v>9.2777341403331999</v>
      </c>
    </row>
    <row r="31" spans="1:12">
      <c r="A31" s="64">
        <v>16</v>
      </c>
      <c r="B31" s="64">
        <v>24</v>
      </c>
      <c r="C31" s="117">
        <f t="shared" si="0"/>
        <v>14.695441095516566</v>
      </c>
      <c r="D31" s="103">
        <f t="shared" si="6"/>
        <v>-1.7685668163303123E-2</v>
      </c>
      <c r="E31" s="103">
        <f t="shared" si="1"/>
        <v>308.91597553874988</v>
      </c>
      <c r="F31" s="103">
        <f t="shared" si="2"/>
        <v>49.159130416732957</v>
      </c>
      <c r="G31" s="118">
        <f>C31/Steuerung!$D$4</f>
        <v>0.61231004564652358</v>
      </c>
      <c r="H31" s="103">
        <f>D31/Steuerung!$D$2</f>
        <v>-5.8952227211010412E-3</v>
      </c>
      <c r="I31" s="57">
        <f>60*F31/Steuerung!$D$1</f>
        <v>0.98318260833465909</v>
      </c>
      <c r="J31" s="103">
        <f t="shared" si="3"/>
        <v>9.304558904483434</v>
      </c>
      <c r="K31" s="57">
        <f t="shared" si="4"/>
        <v>3.2858043437908657E-2</v>
      </c>
      <c r="L31" s="57">
        <f t="shared" si="5"/>
        <v>9.2717008610455256</v>
      </c>
    </row>
    <row r="32" spans="1:12">
      <c r="A32" s="64">
        <v>17</v>
      </c>
      <c r="B32" s="64">
        <v>24</v>
      </c>
      <c r="C32" s="117">
        <f t="shared" si="0"/>
        <v>14.70952936522521</v>
      </c>
      <c r="D32" s="103">
        <f t="shared" si="6"/>
        <v>-1.1488500518023215E-2</v>
      </c>
      <c r="E32" s="103">
        <f t="shared" si="1"/>
        <v>308.82456480897565</v>
      </c>
      <c r="F32" s="103">
        <f t="shared" si="2"/>
        <v>49.144583833382505</v>
      </c>
      <c r="G32" s="118">
        <f>C32/Steuerung!$D$4</f>
        <v>0.61289705688438378</v>
      </c>
      <c r="H32" s="103">
        <f>D32/Steuerung!$D$2</f>
        <v>-3.8295001726744052E-3</v>
      </c>
      <c r="I32" s="57">
        <f>60*F32/Steuerung!$D$1</f>
        <v>0.98289167666765009</v>
      </c>
      <c r="J32" s="103">
        <f t="shared" si="3"/>
        <v>9.2904706347747901</v>
      </c>
      <c r="K32" s="57">
        <f t="shared" si="4"/>
        <v>2.2991368612294061E-2</v>
      </c>
      <c r="L32" s="57">
        <f t="shared" si="5"/>
        <v>9.2674792661624963</v>
      </c>
    </row>
    <row r="33" spans="1:12">
      <c r="A33" s="64">
        <v>18</v>
      </c>
      <c r="B33" s="64">
        <v>24</v>
      </c>
      <c r="C33" s="117">
        <f t="shared" si="0"/>
        <v>14.720328005057301</v>
      </c>
      <c r="D33" s="103">
        <f t="shared" si="6"/>
        <v>-6.9531599934800894E-3</v>
      </c>
      <c r="E33" s="103">
        <f t="shared" si="1"/>
        <v>308.76924049330506</v>
      </c>
      <c r="F33" s="103">
        <f t="shared" si="2"/>
        <v>49.135779836617608</v>
      </c>
      <c r="G33" s="118">
        <f>C33/Steuerung!$D$4</f>
        <v>0.61334700021072086</v>
      </c>
      <c r="H33" s="103">
        <f>D33/Steuerung!$D$2</f>
        <v>-2.3177199978266965E-3</v>
      </c>
      <c r="I33" s="57">
        <f>60*F33/Steuerung!$D$1</f>
        <v>0.98271559673235209</v>
      </c>
      <c r="J33" s="103">
        <f t="shared" si="3"/>
        <v>9.2796719949426993</v>
      </c>
      <c r="K33" s="57">
        <f t="shared" si="4"/>
        <v>1.493505067343018E-2</v>
      </c>
      <c r="L33" s="57">
        <f t="shared" si="5"/>
        <v>9.26473694426927</v>
      </c>
    </row>
    <row r="34" spans="1:12">
      <c r="A34" s="64">
        <v>19</v>
      </c>
      <c r="B34" s="64">
        <v>24</v>
      </c>
      <c r="C34" s="117">
        <f t="shared" si="0"/>
        <v>14.727883677209324</v>
      </c>
      <c r="D34" s="103">
        <f t="shared" si="6"/>
        <v>-3.8925720094482607E-3</v>
      </c>
      <c r="E34" s="103">
        <f t="shared" si="1"/>
        <v>308.73826840538777</v>
      </c>
      <c r="F34" s="103">
        <f t="shared" si="2"/>
        <v>49.130851114797544</v>
      </c>
      <c r="G34" s="118">
        <f>C34/Steuerung!$D$4</f>
        <v>0.61366181988372182</v>
      </c>
      <c r="H34" s="103">
        <f>D34/Steuerung!$D$2</f>
        <v>-1.2975240031494202E-3</v>
      </c>
      <c r="I34" s="57">
        <f>60*F34/Steuerung!$D$1</f>
        <v>0.98261702229595083</v>
      </c>
      <c r="J34" s="103">
        <f t="shared" si="3"/>
        <v>9.2721163227906764</v>
      </c>
      <c r="K34" s="57">
        <f t="shared" si="4"/>
        <v>9.0391079915241174E-3</v>
      </c>
      <c r="L34" s="57">
        <f t="shared" si="5"/>
        <v>9.2630772147991518</v>
      </c>
    </row>
    <row r="35" spans="1:12">
      <c r="A35" s="64">
        <v>20</v>
      </c>
      <c r="B35" s="64">
        <v>24</v>
      </c>
      <c r="C35" s="117">
        <f t="shared" si="0"/>
        <v>14.732791604226085</v>
      </c>
      <c r="D35" s="103">
        <f t="shared" si="6"/>
        <v>-1.9693307882356621E-3</v>
      </c>
      <c r="E35" s="103">
        <f t="shared" si="1"/>
        <v>308.7225990006437</v>
      </c>
      <c r="F35" s="103">
        <f t="shared" si="2"/>
        <v>49.12835757489556</v>
      </c>
      <c r="G35" s="118">
        <f>C35/Steuerung!$D$4</f>
        <v>0.6138663168427535</v>
      </c>
      <c r="H35" s="103">
        <f>D35/Steuerung!$D$2</f>
        <v>-6.5644359607855407E-4</v>
      </c>
      <c r="I35" s="57">
        <f>60*F35/Steuerung!$D$1</f>
        <v>0.9825671514979113</v>
      </c>
      <c r="J35" s="103">
        <f t="shared" si="3"/>
        <v>9.2672083957739151</v>
      </c>
      <c r="K35" s="57">
        <f t="shared" si="4"/>
        <v>5.0603436122827394E-3</v>
      </c>
      <c r="L35" s="57">
        <f t="shared" si="5"/>
        <v>9.2621480521616331</v>
      </c>
    </row>
    <row r="36" spans="1:12">
      <c r="A36" s="64">
        <v>21</v>
      </c>
      <c r="B36" s="64">
        <v>24</v>
      </c>
      <c r="C36" s="117">
        <f t="shared" si="0"/>
        <v>14.735761899955984</v>
      </c>
      <c r="D36" s="103">
        <f t="shared" si="6"/>
        <v>-8.4552511767529732E-4</v>
      </c>
      <c r="E36" s="103">
        <f t="shared" si="1"/>
        <v>308.71587139786141</v>
      </c>
      <c r="F36" s="103">
        <f t="shared" si="2"/>
        <v>49.127286982473173</v>
      </c>
      <c r="G36" s="118">
        <f>C36/Steuerung!$D$4</f>
        <v>0.61399007916483261</v>
      </c>
      <c r="H36" s="103">
        <f>D36/Steuerung!$D$2</f>
        <v>-2.8184170589176579E-4</v>
      </c>
      <c r="I36" s="57">
        <f>60*F36/Steuerung!$D$1</f>
        <v>0.98254573964946346</v>
      </c>
      <c r="J36" s="103">
        <f t="shared" si="3"/>
        <v>9.2642381000440164</v>
      </c>
      <c r="K36" s="57">
        <f t="shared" si="4"/>
        <v>2.560130024706361E-3</v>
      </c>
      <c r="L36" s="57">
        <f t="shared" si="5"/>
        <v>9.2616779700193099</v>
      </c>
    </row>
    <row r="37" spans="1:12">
      <c r="A37" s="64">
        <v>22</v>
      </c>
      <c r="B37" s="64">
        <v>24</v>
      </c>
      <c r="C37" s="117">
        <f t="shared" si="0"/>
        <v>14.73742467541118</v>
      </c>
      <c r="D37" s="103">
        <f t="shared" si="6"/>
        <v>-2.4310542174144173E-4</v>
      </c>
      <c r="E37" s="103">
        <f t="shared" si="1"/>
        <v>308.71393707719193</v>
      </c>
      <c r="F37" s="103">
        <f t="shared" si="2"/>
        <v>49.126979165689363</v>
      </c>
      <c r="G37" s="118">
        <f>C37/Steuerung!$D$4</f>
        <v>0.6140593614754658</v>
      </c>
      <c r="H37" s="103">
        <f>D37/Steuerung!$D$2</f>
        <v>-8.1035140580480578E-5</v>
      </c>
      <c r="I37" s="57">
        <f>60*F37/Steuerung!$D$1</f>
        <v>0.98253958331378721</v>
      </c>
      <c r="J37" s="103">
        <f t="shared" si="3"/>
        <v>9.2625753245888198</v>
      </c>
      <c r="K37" s="57">
        <f t="shared" si="4"/>
        <v>1.0991826529778866E-3</v>
      </c>
      <c r="L37" s="57">
        <f t="shared" si="5"/>
        <v>9.2614761419358427</v>
      </c>
    </row>
    <row r="38" spans="1:12">
      <c r="A38" s="64">
        <v>23</v>
      </c>
      <c r="B38" s="64">
        <v>24</v>
      </c>
      <c r="C38" s="117">
        <f t="shared" si="0"/>
        <v>14.738265850635978</v>
      </c>
      <c r="D38" s="103">
        <f t="shared" si="6"/>
        <v>4.2470260300702791E-5</v>
      </c>
      <c r="E38" s="103">
        <f t="shared" si="1"/>
        <v>308.714275000969</v>
      </c>
      <c r="F38" s="103">
        <f t="shared" si="2"/>
        <v>49.127032940956241</v>
      </c>
      <c r="G38" s="118">
        <f>C38/Steuerung!$D$4</f>
        <v>0.61409441044316571</v>
      </c>
      <c r="H38" s="103">
        <f>D38/Steuerung!$D$2</f>
        <v>1.4156753433567596E-5</v>
      </c>
      <c r="I38" s="57">
        <f>60*F38/Steuerung!$D$1</f>
        <v>0.98254065881912478</v>
      </c>
      <c r="J38" s="103">
        <f t="shared" si="3"/>
        <v>9.2617341493640222</v>
      </c>
      <c r="K38" s="57">
        <f t="shared" si="4"/>
        <v>3.1603704826387426E-4</v>
      </c>
      <c r="L38" s="57">
        <f t="shared" si="5"/>
        <v>9.2614181123157575</v>
      </c>
    </row>
    <row r="39" spans="1:12">
      <c r="A39" s="64">
        <v>24</v>
      </c>
      <c r="B39" s="64">
        <v>24</v>
      </c>
      <c r="C39" s="117">
        <f t="shared" si="0"/>
        <v>14.73862696130932</v>
      </c>
      <c r="D39" s="103">
        <f t="shared" si="6"/>
        <v>1.4981253808408527E-4</v>
      </c>
      <c r="E39" s="103">
        <f t="shared" si="1"/>
        <v>308.71546701670803</v>
      </c>
      <c r="F39" s="103">
        <f t="shared" si="2"/>
        <v>49.127222631557615</v>
      </c>
      <c r="G39" s="118">
        <f>C39/Steuerung!$D$4</f>
        <v>0.61410945672122164</v>
      </c>
      <c r="H39" s="103">
        <f>D39/Steuerung!$D$2</f>
        <v>4.9937512694695088E-5</v>
      </c>
      <c r="I39" s="57">
        <f>60*F39/Steuerung!$D$1</f>
        <v>0.98254445263115231</v>
      </c>
      <c r="J39" s="103">
        <f t="shared" si="3"/>
        <v>9.2613730386906798</v>
      </c>
      <c r="K39" s="57">
        <f t="shared" si="4"/>
        <v>-5.5211338390913628E-5</v>
      </c>
      <c r="L39" s="57">
        <f t="shared" si="5"/>
        <v>9.2614282500290699</v>
      </c>
    </row>
    <row r="40" spans="1:12">
      <c r="A40" s="64">
        <v>25</v>
      </c>
      <c r="B40" s="64">
        <v>24</v>
      </c>
      <c r="C40" s="117">
        <f t="shared" si="0"/>
        <v>14.738730745798268</v>
      </c>
      <c r="D40" s="103">
        <f t="shared" si="6"/>
        <v>1.6636826267122021E-4</v>
      </c>
      <c r="E40" s="103">
        <f t="shared" si="1"/>
        <v>308.71679076163701</v>
      </c>
      <c r="F40" s="103">
        <f t="shared" si="2"/>
        <v>49.127433284792652</v>
      </c>
      <c r="G40" s="118">
        <f>C40/Steuerung!$D$4</f>
        <v>0.61411378107492787</v>
      </c>
      <c r="H40" s="103">
        <f>D40/Steuerung!$D$2</f>
        <v>5.5456087557073407E-5</v>
      </c>
      <c r="I40" s="57">
        <f>60*F40/Steuerung!$D$1</f>
        <v>0.98254866569585297</v>
      </c>
      <c r="J40" s="103">
        <f t="shared" si="3"/>
        <v>9.2612692542017321</v>
      </c>
      <c r="K40" s="57">
        <f t="shared" si="4"/>
        <v>-1.9475629950931086E-4</v>
      </c>
      <c r="L40" s="57">
        <f t="shared" si="5"/>
        <v>9.2614640105012409</v>
      </c>
    </row>
    <row r="41" spans="1:12">
      <c r="A41" s="64">
        <v>26</v>
      </c>
      <c r="B41" s="64">
        <v>24</v>
      </c>
      <c r="C41" s="117">
        <f t="shared" si="0"/>
        <v>14.738712555892363</v>
      </c>
      <c r="D41" s="103">
        <f t="shared" si="6"/>
        <v>1.4345630722016587E-4</v>
      </c>
      <c r="E41" s="103">
        <f t="shared" si="1"/>
        <v>308.71793220265562</v>
      </c>
      <c r="F41" s="103">
        <f t="shared" si="2"/>
        <v>49.127614927220819</v>
      </c>
      <c r="G41" s="118">
        <f>C41/Steuerung!$D$4</f>
        <v>0.61411302316218175</v>
      </c>
      <c r="H41" s="103">
        <f>D41/Steuerung!$D$2</f>
        <v>4.7818769073388621E-5</v>
      </c>
      <c r="I41" s="57">
        <f>60*F41/Steuerung!$D$1</f>
        <v>0.98255229854441628</v>
      </c>
      <c r="J41" s="103">
        <f t="shared" si="3"/>
        <v>9.2612874441076372</v>
      </c>
      <c r="K41" s="57">
        <f t="shared" si="4"/>
        <v>-2.162787414725863E-4</v>
      </c>
      <c r="L41" s="57">
        <f t="shared" si="5"/>
        <v>9.2615037228491097</v>
      </c>
    </row>
    <row r="42" spans="1:12">
      <c r="A42" s="64">
        <v>27</v>
      </c>
      <c r="B42" s="64">
        <v>24</v>
      </c>
      <c r="C42" s="117">
        <f t="shared" si="0"/>
        <v>14.738648527119718</v>
      </c>
      <c r="D42" s="103">
        <f t="shared" si="6"/>
        <v>1.0873857775076269E-4</v>
      </c>
      <c r="E42" s="103">
        <f t="shared" si="1"/>
        <v>308.71879740457916</v>
      </c>
      <c r="F42" s="103">
        <f t="shared" si="2"/>
        <v>49.127752610531374</v>
      </c>
      <c r="G42" s="118">
        <f>C42/Steuerung!$D$4</f>
        <v>0.61411035529665492</v>
      </c>
      <c r="H42" s="103">
        <f>D42/Steuerung!$D$2</f>
        <v>3.6246192583587564E-5</v>
      </c>
      <c r="I42" s="57">
        <f>60*F42/Steuerung!$D$1</f>
        <v>0.98255505221062744</v>
      </c>
      <c r="J42" s="103">
        <f t="shared" si="3"/>
        <v>9.2613514728802819</v>
      </c>
      <c r="K42" s="57">
        <f t="shared" si="4"/>
        <v>-1.8649319938621563E-4</v>
      </c>
      <c r="L42" s="57">
        <f t="shared" si="5"/>
        <v>9.2615379660796684</v>
      </c>
    </row>
    <row r="43" spans="1:12">
      <c r="A43" s="64">
        <v>28</v>
      </c>
      <c r="B43" s="64">
        <v>24</v>
      </c>
      <c r="C43" s="117">
        <f t="shared" si="0"/>
        <v>14.738577438013701</v>
      </c>
      <c r="D43" s="103">
        <f t="shared" si="6"/>
        <v>7.5442408428874014E-5</v>
      </c>
      <c r="E43" s="103">
        <f t="shared" si="1"/>
        <v>308.71939767835727</v>
      </c>
      <c r="F43" s="103">
        <f t="shared" si="2"/>
        <v>49.127848134684484</v>
      </c>
      <c r="G43" s="118">
        <f>C43/Steuerung!$D$4</f>
        <v>0.61410739325057084</v>
      </c>
      <c r="H43" s="103">
        <f>D43/Steuerung!$D$2</f>
        <v>2.5147469476291337E-5</v>
      </c>
      <c r="I43" s="57">
        <f>60*F43/Steuerung!$D$1</f>
        <v>0.98255696269368975</v>
      </c>
      <c r="J43" s="103">
        <f t="shared" si="3"/>
        <v>9.2614225619862989</v>
      </c>
      <c r="K43" s="57">
        <f t="shared" si="4"/>
        <v>-1.4136015107599149E-4</v>
      </c>
      <c r="L43" s="57">
        <f t="shared" si="5"/>
        <v>9.2615639221373751</v>
      </c>
    </row>
    <row r="44" spans="1:12">
      <c r="A44" s="64">
        <v>29</v>
      </c>
      <c r="B44" s="64">
        <v>24</v>
      </c>
      <c r="C44" s="117">
        <f t="shared" si="0"/>
        <v>14.73851614478024</v>
      </c>
      <c r="D44" s="103">
        <f t="shared" si="6"/>
        <v>4.8636673277629015E-5</v>
      </c>
      <c r="E44" s="103">
        <f t="shared" si="1"/>
        <v>308.71978466652786</v>
      </c>
      <c r="F44" s="103">
        <f t="shared" si="2"/>
        <v>49.127909717779737</v>
      </c>
      <c r="G44" s="118">
        <f>C44/Steuerung!$D$4</f>
        <v>0.61410483936584337</v>
      </c>
      <c r="H44" s="103">
        <f>D44/Steuerung!$D$2</f>
        <v>1.6212224425876337E-5</v>
      </c>
      <c r="I44" s="57">
        <f>60*F44/Steuerung!$D$1</f>
        <v>0.98255819435559477</v>
      </c>
      <c r="J44" s="103">
        <f t="shared" si="3"/>
        <v>9.26148385521976</v>
      </c>
      <c r="K44" s="57">
        <f t="shared" si="4"/>
        <v>-9.8075130957536223E-5</v>
      </c>
      <c r="L44" s="57">
        <f t="shared" si="5"/>
        <v>9.261581930350717</v>
      </c>
    </row>
    <row r="45" spans="1:12">
      <c r="A45" s="64">
        <v>30</v>
      </c>
      <c r="B45" s="64">
        <v>24</v>
      </c>
      <c r="C45" s="117">
        <f t="shared" si="0"/>
        <v>14.738469687679425</v>
      </c>
      <c r="D45" s="103">
        <f t="shared" si="6"/>
        <v>2.9206959996020592E-5</v>
      </c>
      <c r="E45" s="103">
        <f t="shared" si="1"/>
        <v>308.72001705799823</v>
      </c>
      <c r="F45" s="103">
        <f t="shared" si="2"/>
        <v>49.127946699235878</v>
      </c>
      <c r="G45" s="118">
        <f>C45/Steuerung!$D$4</f>
        <v>0.61410290365330933</v>
      </c>
      <c r="H45" s="103">
        <f>D45/Steuerung!$D$2</f>
        <v>9.7356533320068647E-6</v>
      </c>
      <c r="I45" s="57">
        <f>60*F45/Steuerung!$D$1</f>
        <v>0.98255893398471761</v>
      </c>
      <c r="J45" s="103">
        <f t="shared" si="3"/>
        <v>9.2615303123205752</v>
      </c>
      <c r="K45" s="57">
        <f t="shared" si="4"/>
        <v>-6.3227675260917721E-5</v>
      </c>
      <c r="L45" s="57">
        <f t="shared" si="5"/>
        <v>9.261593539995836</v>
      </c>
    </row>
    <row r="46" spans="1:12">
      <c r="A46" s="64">
        <v>31</v>
      </c>
      <c r="B46" s="64">
        <v>24</v>
      </c>
      <c r="C46" s="117">
        <f t="shared" si="0"/>
        <v>14.738437457308049</v>
      </c>
      <c r="D46" s="103">
        <f t="shared" si="6"/>
        <v>1.6198438808273155E-5</v>
      </c>
      <c r="E46" s="103">
        <f t="shared" si="1"/>
        <v>308.72014594436683</v>
      </c>
      <c r="F46" s="103">
        <f t="shared" si="2"/>
        <v>49.127967209479131</v>
      </c>
      <c r="G46" s="118">
        <f>C46/Steuerung!$D$4</f>
        <v>0.61410156072116873</v>
      </c>
      <c r="H46" s="103">
        <f>D46/Steuerung!$D$2</f>
        <v>5.3994796027577185E-6</v>
      </c>
      <c r="I46" s="57">
        <f>60*F46/Steuerung!$D$1</f>
        <v>0.98255934418958257</v>
      </c>
      <c r="J46" s="103">
        <f t="shared" si="3"/>
        <v>9.2615625426919514</v>
      </c>
      <c r="K46" s="57">
        <f t="shared" si="4"/>
        <v>-3.796904799482677E-5</v>
      </c>
      <c r="L46" s="57">
        <f t="shared" si="5"/>
        <v>9.261600511739946</v>
      </c>
    </row>
    <row r="47" spans="1:12">
      <c r="A47" s="64">
        <v>32</v>
      </c>
      <c r="B47" s="64">
        <v>24</v>
      </c>
      <c r="C47" s="117">
        <f t="shared" si="0"/>
        <v>14.738416679639446</v>
      </c>
      <c r="D47" s="103">
        <f t="shared" si="6"/>
        <v>8.0855760071416062E-6</v>
      </c>
      <c r="E47" s="103">
        <f t="shared" si="1"/>
        <v>308.7202102789945</v>
      </c>
      <c r="F47" s="103">
        <f t="shared" si="2"/>
        <v>49.127977447325669</v>
      </c>
      <c r="G47" s="118">
        <f>C47/Steuerung!$D$4</f>
        <v>0.61410069498497688</v>
      </c>
      <c r="H47" s="103">
        <f>D47/Steuerung!$D$2</f>
        <v>2.6951920023805355E-6</v>
      </c>
      <c r="I47" s="57">
        <f>60*F47/Steuerung!$D$1</f>
        <v>0.98255954894651343</v>
      </c>
      <c r="J47" s="103">
        <f t="shared" si="3"/>
        <v>9.261583320360554</v>
      </c>
      <c r="K47" s="57">
        <f t="shared" si="4"/>
        <v>-2.10579704507551E-5</v>
      </c>
      <c r="L47" s="57">
        <f t="shared" si="5"/>
        <v>9.261604378331004</v>
      </c>
    </row>
    <row r="48" spans="1:12">
      <c r="A48" s="64">
        <v>33</v>
      </c>
      <c r="B48" s="64">
        <v>24</v>
      </c>
      <c r="C48" s="117">
        <f t="shared" si="0"/>
        <v>14.738404202878975</v>
      </c>
      <c r="D48" s="103">
        <f t="shared" si="6"/>
        <v>3.384404159322369E-6</v>
      </c>
      <c r="E48" s="103">
        <f t="shared" si="1"/>
        <v>308.72023720773541</v>
      </c>
      <c r="F48" s="103">
        <f t="shared" si="2"/>
        <v>49.127981732612255</v>
      </c>
      <c r="G48" s="118">
        <f>C48/Steuerung!$D$4</f>
        <v>0.61410017511995729</v>
      </c>
      <c r="H48" s="103">
        <f>D48/Steuerung!$D$2</f>
        <v>1.128134719774123E-6</v>
      </c>
      <c r="I48" s="57">
        <f>60*F48/Steuerung!$D$1</f>
        <v>0.98255963465224505</v>
      </c>
      <c r="J48" s="103">
        <f t="shared" si="3"/>
        <v>9.261595797121025</v>
      </c>
      <c r="K48" s="57">
        <f t="shared" si="4"/>
        <v>-1.0511248809284089E-5</v>
      </c>
      <c r="L48" s="57">
        <f t="shared" si="5"/>
        <v>9.261606308369835</v>
      </c>
    </row>
    <row r="49" spans="1:12">
      <c r="A49" s="64">
        <v>34</v>
      </c>
      <c r="B49" s="64">
        <v>24</v>
      </c>
      <c r="C49" s="117">
        <f t="shared" si="0"/>
        <v>14.738397283493345</v>
      </c>
      <c r="D49" s="103">
        <f t="shared" si="6"/>
        <v>8.9145934373551647E-7</v>
      </c>
      <c r="E49" s="103">
        <f t="shared" si="1"/>
        <v>308.72024430082377</v>
      </c>
      <c r="F49" s="103">
        <f t="shared" si="2"/>
        <v>49.127982861365972</v>
      </c>
      <c r="G49" s="118">
        <f>C49/Steuerung!$D$4</f>
        <v>0.61409988681222272</v>
      </c>
      <c r="H49" s="103">
        <f>D49/Steuerung!$D$2</f>
        <v>2.9715311457850551E-7</v>
      </c>
      <c r="I49" s="57">
        <f>60*F49/Steuerung!$D$1</f>
        <v>0.98255965722731953</v>
      </c>
      <c r="J49" s="103">
        <f t="shared" si="3"/>
        <v>9.2616027165066548</v>
      </c>
      <c r="K49" s="57">
        <f t="shared" si="4"/>
        <v>-4.3997254071190801E-6</v>
      </c>
      <c r="L49" s="57">
        <f t="shared" si="5"/>
        <v>9.2616071162320619</v>
      </c>
    </row>
    <row r="50" spans="1:12">
      <c r="A50" s="64">
        <v>35</v>
      </c>
      <c r="B50" s="64">
        <v>24</v>
      </c>
      <c r="C50" s="117">
        <f t="shared" si="0"/>
        <v>14.738393829872434</v>
      </c>
      <c r="D50" s="103">
        <f t="shared" si="6"/>
        <v>-2.6995124131168923E-7</v>
      </c>
      <c r="E50" s="103">
        <f t="shared" si="1"/>
        <v>308.72024215289855</v>
      </c>
      <c r="F50" s="103">
        <f t="shared" si="2"/>
        <v>49.127982519557378</v>
      </c>
      <c r="G50" s="118">
        <f>C50/Steuerung!$D$4</f>
        <v>0.61409974291135139</v>
      </c>
      <c r="H50" s="103">
        <f>D50/Steuerung!$D$2</f>
        <v>-8.9983747103896415E-8</v>
      </c>
      <c r="I50" s="57">
        <f>60*F50/Steuerung!$D$1</f>
        <v>0.98255965039114757</v>
      </c>
      <c r="J50" s="103">
        <f t="shared" si="3"/>
        <v>9.2616061701275658</v>
      </c>
      <c r="K50" s="57">
        <f t="shared" si="4"/>
        <v>-1.1588971468561714E-6</v>
      </c>
      <c r="L50" s="57">
        <f t="shared" si="5"/>
        <v>9.261607329024713</v>
      </c>
    </row>
    <row r="51" spans="1:12">
      <c r="A51" s="64">
        <v>36</v>
      </c>
      <c r="B51" s="64">
        <v>24</v>
      </c>
      <c r="C51" s="117">
        <f t="shared" si="0"/>
        <v>14.73839238447643</v>
      </c>
      <c r="D51" s="103">
        <f t="shared" si="6"/>
        <v>-6.8921988774906696E-7</v>
      </c>
      <c r="E51" s="103">
        <f t="shared" si="1"/>
        <v>308.72023666897201</v>
      </c>
      <c r="F51" s="103">
        <f t="shared" si="2"/>
        <v>49.127981646876513</v>
      </c>
      <c r="G51" s="118">
        <f>C51/Steuerung!$D$4</f>
        <v>0.61409968268651793</v>
      </c>
      <c r="H51" s="103">
        <f>D51/Steuerung!$D$2</f>
        <v>-2.2973996258302232E-7</v>
      </c>
      <c r="I51" s="57">
        <f>60*F51/Steuerung!$D$1</f>
        <v>0.98255963293753035</v>
      </c>
      <c r="J51" s="103">
        <f t="shared" si="3"/>
        <v>9.2616076155235696</v>
      </c>
      <c r="K51" s="57">
        <f t="shared" si="4"/>
        <v>3.50936613705196E-7</v>
      </c>
      <c r="L51" s="57">
        <f t="shared" si="5"/>
        <v>9.2616072645869565</v>
      </c>
    </row>
    <row r="52" spans="1:12">
      <c r="A52" s="64">
        <v>37</v>
      </c>
      <c r="B52" s="64">
        <v>24</v>
      </c>
      <c r="C52" s="117">
        <f t="shared" si="0"/>
        <v>14.738392003944986</v>
      </c>
      <c r="D52" s="103">
        <f t="shared" si="6"/>
        <v>-7.3538675538318606E-7</v>
      </c>
      <c r="E52" s="103">
        <f t="shared" si="1"/>
        <v>308.72023081770885</v>
      </c>
      <c r="F52" s="103">
        <f t="shared" si="2"/>
        <v>49.127980715739795</v>
      </c>
      <c r="G52" s="118">
        <f>C52/Steuerung!$D$4</f>
        <v>0.61409966683104111</v>
      </c>
      <c r="H52" s="103">
        <f>D52/Steuerung!$D$2</f>
        <v>-2.4512891846106202E-7</v>
      </c>
      <c r="I52" s="57">
        <f>60*F52/Steuerung!$D$1</f>
        <v>0.98255961431479588</v>
      </c>
      <c r="J52" s="103">
        <f t="shared" si="3"/>
        <v>9.2616079960550142</v>
      </c>
      <c r="K52" s="57">
        <f t="shared" si="4"/>
        <v>8.9598585407378706E-7</v>
      </c>
      <c r="L52" s="57">
        <f t="shared" si="5"/>
        <v>9.2616071000691598</v>
      </c>
    </row>
    <row r="53" spans="1:12">
      <c r="A53" s="64">
        <v>38</v>
      </c>
      <c r="B53" s="64">
        <v>24</v>
      </c>
      <c r="C53" s="117">
        <f t="shared" si="0"/>
        <v>14.738392119465953</v>
      </c>
      <c r="D53" s="103">
        <f t="shared" si="6"/>
        <v>-6.2324265968975531E-7</v>
      </c>
      <c r="E53" s="103">
        <f t="shared" si="1"/>
        <v>308.72022585874436</v>
      </c>
      <c r="F53" s="103">
        <f t="shared" si="2"/>
        <v>49.127979926598407</v>
      </c>
      <c r="G53" s="118">
        <f>C53/Steuerung!$D$4</f>
        <v>0.6140996716444147</v>
      </c>
      <c r="H53" s="103">
        <f>D53/Steuerung!$D$2</f>
        <v>-2.0774755322991845E-7</v>
      </c>
      <c r="I53" s="57">
        <f>60*F53/Steuerung!$D$1</f>
        <v>0.98255959853196817</v>
      </c>
      <c r="J53" s="103">
        <f t="shared" si="3"/>
        <v>9.2616078805340472</v>
      </c>
      <c r="K53" s="57">
        <f t="shared" si="4"/>
        <v>9.56002781998142E-7</v>
      </c>
      <c r="L53" s="57">
        <f t="shared" si="5"/>
        <v>9.2616069245312644</v>
      </c>
    </row>
    <row r="54" spans="1:12">
      <c r="A54" s="64">
        <v>39</v>
      </c>
      <c r="B54" s="64">
        <v>24</v>
      </c>
      <c r="C54" s="117">
        <f t="shared" si="0"/>
        <v>14.738392414022213</v>
      </c>
      <c r="D54" s="103">
        <f t="shared" si="6"/>
        <v>-4.6734164102583665E-7</v>
      </c>
      <c r="E54" s="103">
        <f t="shared" si="1"/>
        <v>308.72022214023991</v>
      </c>
      <c r="F54" s="103">
        <f t="shared" si="2"/>
        <v>49.127979334856768</v>
      </c>
      <c r="G54" s="118">
        <f>C54/Steuerung!$D$4</f>
        <v>0.61409968391759218</v>
      </c>
      <c r="H54" s="103">
        <f>D54/Steuerung!$D$2</f>
        <v>-1.5578054700861222E-7</v>
      </c>
      <c r="I54" s="57">
        <f>60*F54/Steuerung!$D$1</f>
        <v>0.98255958669713539</v>
      </c>
      <c r="J54" s="103">
        <f t="shared" si="3"/>
        <v>9.2616075859777869</v>
      </c>
      <c r="K54" s="57">
        <f t="shared" si="4"/>
        <v>8.1021545759668193E-7</v>
      </c>
      <c r="L54" s="57">
        <f t="shared" si="5"/>
        <v>9.2616067757623295</v>
      </c>
    </row>
    <row r="55" spans="1:12">
      <c r="A55" s="64">
        <v>40</v>
      </c>
      <c r="B55" s="64">
        <v>24</v>
      </c>
      <c r="C55" s="117">
        <f t="shared" si="0"/>
        <v>14.73839272824867</v>
      </c>
      <c r="D55" s="103">
        <f t="shared" si="6"/>
        <v>-3.2154852105087529E-7</v>
      </c>
      <c r="E55" s="103">
        <f t="shared" si="1"/>
        <v>308.72021958176981</v>
      </c>
      <c r="F55" s="103">
        <f t="shared" si="2"/>
        <v>49.127978927716391</v>
      </c>
      <c r="G55" s="118">
        <f>C55/Steuerung!$D$4</f>
        <v>0.61409969701036127</v>
      </c>
      <c r="H55" s="103">
        <f>D55/Steuerung!$D$2</f>
        <v>-1.0718284035029176E-7</v>
      </c>
      <c r="I55" s="57">
        <f>60*F55/Steuerung!$D$1</f>
        <v>0.98255957855432785</v>
      </c>
      <c r="J55" s="103">
        <f t="shared" si="3"/>
        <v>9.2616072717513305</v>
      </c>
      <c r="K55" s="57">
        <f t="shared" si="4"/>
        <v>6.0754413333358763E-7</v>
      </c>
      <c r="L55" s="57">
        <f t="shared" si="5"/>
        <v>9.2616066642071964</v>
      </c>
    </row>
    <row r="56" spans="1:12">
      <c r="A56" s="64">
        <v>41</v>
      </c>
      <c r="B56" s="64">
        <v>24</v>
      </c>
      <c r="C56" s="117">
        <f t="shared" si="0"/>
        <v>14.738392994533829</v>
      </c>
      <c r="D56" s="103">
        <f t="shared" si="6"/>
        <v>-2.0573723761258913E-7</v>
      </c>
      <c r="E56" s="103">
        <f t="shared" si="1"/>
        <v>308.72021794477718</v>
      </c>
      <c r="F56" s="103">
        <f t="shared" si="2"/>
        <v>49.127978667214698</v>
      </c>
      <c r="G56" s="118">
        <f>C56/Steuerung!$D$4</f>
        <v>0.61409970810557624</v>
      </c>
      <c r="H56" s="103">
        <f>D56/Steuerung!$D$2</f>
        <v>-6.857907920419638E-8</v>
      </c>
      <c r="I56" s="57">
        <f>60*F56/Steuerung!$D$1</f>
        <v>0.98255957334429389</v>
      </c>
      <c r="J56" s="103">
        <f t="shared" si="3"/>
        <v>9.2616070054661712</v>
      </c>
      <c r="K56" s="57">
        <f t="shared" si="4"/>
        <v>4.1801307736613789E-7</v>
      </c>
      <c r="L56" s="57">
        <f t="shared" si="5"/>
        <v>9.2616065874530946</v>
      </c>
    </row>
    <row r="57" spans="1:12">
      <c r="A57" s="64">
        <v>42</v>
      </c>
      <c r="B57" s="64">
        <v>24</v>
      </c>
      <c r="C57" s="117">
        <f t="shared" si="0"/>
        <v>14.738393194198276</v>
      </c>
      <c r="D57" s="103">
        <f t="shared" si="6"/>
        <v>-1.2257400036325759E-7</v>
      </c>
      <c r="E57" s="103">
        <f t="shared" si="1"/>
        <v>308.72021696949071</v>
      </c>
      <c r="F57" s="103">
        <f t="shared" si="2"/>
        <v>49.127978512013165</v>
      </c>
      <c r="G57" s="118">
        <f>C57/Steuerung!$D$4</f>
        <v>0.61409971642492811</v>
      </c>
      <c r="H57" s="103">
        <f>D57/Steuerung!$D$2</f>
        <v>-4.0858000121085862E-8</v>
      </c>
      <c r="I57" s="57">
        <f>60*F57/Steuerung!$D$1</f>
        <v>0.98255957024026319</v>
      </c>
      <c r="J57" s="103">
        <f t="shared" si="3"/>
        <v>9.2616068058017245</v>
      </c>
      <c r="K57" s="57">
        <f t="shared" si="4"/>
        <v>2.6745840889636588E-7</v>
      </c>
      <c r="L57" s="57">
        <f t="shared" si="5"/>
        <v>9.2616065383433153</v>
      </c>
    </row>
    <row r="58" spans="1:12">
      <c r="A58" s="64">
        <v>43</v>
      </c>
      <c r="B58" s="64">
        <v>24</v>
      </c>
      <c r="C58" s="117">
        <f t="shared" si="0"/>
        <v>14.738393331569078</v>
      </c>
      <c r="D58" s="103">
        <f t="shared" si="6"/>
        <v>-6.7328152319894779E-8</v>
      </c>
      <c r="E58" s="103">
        <f t="shared" si="1"/>
        <v>308.72021643377974</v>
      </c>
      <c r="F58" s="103">
        <f t="shared" si="2"/>
        <v>49.127978426763171</v>
      </c>
      <c r="G58" s="118">
        <f>C58/Steuerung!$D$4</f>
        <v>0.61409972214871156</v>
      </c>
      <c r="H58" s="103">
        <f>D58/Steuerung!$D$2</f>
        <v>-2.2442717439964927E-8</v>
      </c>
      <c r="I58" s="57">
        <f>60*F58/Steuerung!$D$1</f>
        <v>0.98255956853526338</v>
      </c>
      <c r="J58" s="103">
        <f t="shared" si="3"/>
        <v>9.2616066684309217</v>
      </c>
      <c r="K58" s="57">
        <f t="shared" si="4"/>
        <v>1.5934620047223488E-7</v>
      </c>
      <c r="L58" s="57">
        <f t="shared" si="5"/>
        <v>9.2616065090847215</v>
      </c>
    </row>
    <row r="59" spans="1:12">
      <c r="A59" s="64">
        <v>44</v>
      </c>
      <c r="B59" s="64">
        <v>24</v>
      </c>
      <c r="C59" s="117">
        <f t="shared" si="0"/>
        <v>14.73839341946001</v>
      </c>
      <c r="D59" s="103">
        <f t="shared" si="6"/>
        <v>-3.313406120716933E-8</v>
      </c>
      <c r="E59" s="103">
        <f t="shared" si="1"/>
        <v>308.72021617014144</v>
      </c>
      <c r="F59" s="103">
        <f t="shared" si="2"/>
        <v>49.127978384809268</v>
      </c>
      <c r="G59" s="118">
        <f>C59/Steuerung!$D$4</f>
        <v>0.61409972581083372</v>
      </c>
      <c r="H59" s="103">
        <f>D59/Steuerung!$D$2</f>
        <v>-1.1044687069056444E-8</v>
      </c>
      <c r="I59" s="57">
        <f>60*F59/Steuerung!$D$1</f>
        <v>0.98255956769618535</v>
      </c>
      <c r="J59" s="103">
        <f t="shared" si="3"/>
        <v>9.2616065805399899</v>
      </c>
      <c r="K59" s="57">
        <f t="shared" si="4"/>
        <v>8.7526598015863218E-8</v>
      </c>
      <c r="L59" s="57">
        <f t="shared" si="5"/>
        <v>9.2616064930133923</v>
      </c>
    </row>
    <row r="60" spans="1:12">
      <c r="A60" s="64">
        <v>45</v>
      </c>
      <c r="B60" s="64">
        <v>24</v>
      </c>
      <c r="C60" s="117">
        <f t="shared" si="0"/>
        <v>14.738393471821476</v>
      </c>
      <c r="D60" s="103">
        <f t="shared" si="6"/>
        <v>-1.348754483590233E-8</v>
      </c>
      <c r="E60" s="103">
        <f t="shared" si="1"/>
        <v>308.72021606282487</v>
      </c>
      <c r="F60" s="103">
        <f t="shared" si="2"/>
        <v>49.127978367731522</v>
      </c>
      <c r="G60" s="118">
        <f>C60/Steuerung!$D$4</f>
        <v>0.61409972799256152</v>
      </c>
      <c r="H60" s="103">
        <f>D60/Steuerung!$D$2</f>
        <v>-4.4958482786341099E-9</v>
      </c>
      <c r="I60" s="57">
        <f>60*F60/Steuerung!$D$1</f>
        <v>0.98255956735463046</v>
      </c>
      <c r="J60" s="103">
        <f t="shared" si="3"/>
        <v>9.2616065281785236</v>
      </c>
      <c r="K60" s="57">
        <f t="shared" si="4"/>
        <v>4.3074279569320131E-8</v>
      </c>
      <c r="L60" s="57">
        <f t="shared" si="5"/>
        <v>9.2616064851042434</v>
      </c>
    </row>
    <row r="61" spans="1:12">
      <c r="A61" s="64">
        <v>46</v>
      </c>
      <c r="B61" s="64">
        <v>24</v>
      </c>
      <c r="C61" s="117">
        <f t="shared" si="0"/>
        <v>14.738393500581445</v>
      </c>
      <c r="D61" s="103">
        <f t="shared" si="6"/>
        <v>-3.1859841985465712E-9</v>
      </c>
      <c r="E61" s="103">
        <f t="shared" si="1"/>
        <v>308.72021603747493</v>
      </c>
      <c r="F61" s="103">
        <f t="shared" si="2"/>
        <v>49.127978363697473</v>
      </c>
      <c r="G61" s="118">
        <f>C61/Steuerung!$D$4</f>
        <v>0.61409972919089351</v>
      </c>
      <c r="H61" s="103">
        <f>D61/Steuerung!$D$2</f>
        <v>-1.0619947328488571E-9</v>
      </c>
      <c r="I61" s="57">
        <f>60*F61/Steuerung!$D$1</f>
        <v>0.98255956727394944</v>
      </c>
      <c r="J61" s="103">
        <f t="shared" si="3"/>
        <v>9.261606499418555</v>
      </c>
      <c r="K61" s="57">
        <f t="shared" si="4"/>
        <v>1.7533808286673029E-8</v>
      </c>
      <c r="L61" s="57">
        <f t="shared" si="5"/>
        <v>9.2616064818847459</v>
      </c>
    </row>
    <row r="62" spans="1:12">
      <c r="A62" s="64">
        <v>47</v>
      </c>
      <c r="B62" s="64">
        <v>24</v>
      </c>
      <c r="C62" s="117">
        <f t="shared" si="0"/>
        <v>14.738393514733973</v>
      </c>
      <c r="D62" s="103">
        <f t="shared" si="6"/>
        <v>1.5248135178647176E-9</v>
      </c>
      <c r="E62" s="103">
        <f t="shared" si="1"/>
        <v>308.72021604960742</v>
      </c>
      <c r="F62" s="103">
        <f t="shared" si="2"/>
        <v>49.127978365628174</v>
      </c>
      <c r="G62" s="118">
        <f>C62/Steuerung!$D$4</f>
        <v>0.61409972978058225</v>
      </c>
      <c r="H62" s="103">
        <f>D62/Steuerung!$D$2</f>
        <v>5.0827117262157254E-10</v>
      </c>
      <c r="I62" s="57">
        <f>60*F62/Steuerung!$D$1</f>
        <v>0.98255956731256344</v>
      </c>
      <c r="J62" s="103">
        <f t="shared" si="3"/>
        <v>9.2616064852660269</v>
      </c>
      <c r="K62" s="57">
        <f t="shared" si="4"/>
        <v>4.1417794581105423E-9</v>
      </c>
      <c r="L62" s="57">
        <f t="shared" si="5"/>
        <v>9.2616064811242467</v>
      </c>
    </row>
    <row r="63" spans="1:12">
      <c r="A63" s="64">
        <v>48</v>
      </c>
      <c r="B63" s="64">
        <v>24</v>
      </c>
      <c r="C63" s="117">
        <f t="shared" si="0"/>
        <v>14.738393520494036</v>
      </c>
      <c r="D63" s="103">
        <f t="shared" si="6"/>
        <v>3.1490001430651091E-9</v>
      </c>
      <c r="E63" s="103">
        <f t="shared" si="1"/>
        <v>308.72021607466314</v>
      </c>
      <c r="F63" s="103">
        <f t="shared" si="2"/>
        <v>49.127978369615398</v>
      </c>
      <c r="G63" s="118">
        <f>C63/Steuerung!$D$4</f>
        <v>0.61409973002058482</v>
      </c>
      <c r="H63" s="103">
        <f>D63/Steuerung!$D$2</f>
        <v>1.0496667143550364E-9</v>
      </c>
      <c r="I63" s="57">
        <f>60*F63/Steuerung!$D$1</f>
        <v>0.98255956739230788</v>
      </c>
      <c r="J63" s="103">
        <f t="shared" si="3"/>
        <v>9.2616064795059643</v>
      </c>
      <c r="K63" s="57">
        <f t="shared" si="4"/>
        <v>-1.9822575732241332E-9</v>
      </c>
      <c r="L63" s="57">
        <f t="shared" si="5"/>
        <v>9.2616064814882222</v>
      </c>
    </row>
    <row r="64" spans="1:12">
      <c r="A64" s="64">
        <v>49</v>
      </c>
      <c r="B64" s="64">
        <v>24</v>
      </c>
      <c r="C64" s="117">
        <f t="shared" si="0"/>
        <v>14.738393521853805</v>
      </c>
      <c r="D64" s="103">
        <f t="shared" si="6"/>
        <v>3.2426878564206924E-9</v>
      </c>
      <c r="E64" s="103">
        <f t="shared" si="1"/>
        <v>308.72021610046431</v>
      </c>
      <c r="F64" s="103">
        <f t="shared" si="2"/>
        <v>49.127978373721248</v>
      </c>
      <c r="G64" s="118">
        <f>C64/Steuerung!$D$4</f>
        <v>0.61409973007724183</v>
      </c>
      <c r="H64" s="103">
        <f>D64/Steuerung!$D$2</f>
        <v>1.0808959521402308E-9</v>
      </c>
      <c r="I64" s="57">
        <f>60*F64/Steuerung!$D$1</f>
        <v>0.98255956747442497</v>
      </c>
      <c r="J64" s="103">
        <f t="shared" si="3"/>
        <v>9.2616064781461951</v>
      </c>
      <c r="K64" s="57">
        <f t="shared" si="4"/>
        <v>-4.0937001859846418E-9</v>
      </c>
      <c r="L64" s="57">
        <f t="shared" si="5"/>
        <v>9.2616064822398947</v>
      </c>
    </row>
    <row r="65" spans="1:12">
      <c r="A65" s="64">
        <v>50</v>
      </c>
      <c r="B65" s="64">
        <v>24</v>
      </c>
      <c r="C65" s="117">
        <f t="shared" si="0"/>
        <v>14.738393521201564</v>
      </c>
      <c r="D65" s="103">
        <f t="shared" si="6"/>
        <v>2.7039786041284754E-9</v>
      </c>
      <c r="E65" s="103">
        <f t="shared" si="1"/>
        <v>308.72021612197909</v>
      </c>
      <c r="F65" s="103">
        <f t="shared" si="2"/>
        <v>49.127978377144984</v>
      </c>
      <c r="G65" s="118">
        <f>C65/Steuerung!$D$4</f>
        <v>0.61409973005006513</v>
      </c>
      <c r="H65" s="103">
        <f>D65/Steuerung!$D$2</f>
        <v>9.0132620137615842E-10</v>
      </c>
      <c r="I65" s="57">
        <f>60*F65/Steuerung!$D$1</f>
        <v>0.98255956754289975</v>
      </c>
      <c r="J65" s="103">
        <f t="shared" si="3"/>
        <v>9.261606478798436</v>
      </c>
      <c r="K65" s="57">
        <f t="shared" si="4"/>
        <v>-4.2154942133469004E-9</v>
      </c>
      <c r="L65" s="57">
        <f t="shared" si="5"/>
        <v>9.2616064830139297</v>
      </c>
    </row>
    <row r="66" spans="1:12">
      <c r="A66" s="64">
        <v>51</v>
      </c>
      <c r="B66" s="64">
        <v>24</v>
      </c>
      <c r="C66" s="117">
        <f t="shared" si="0"/>
        <v>14.7383935198558</v>
      </c>
      <c r="D66" s="103">
        <f t="shared" si="6"/>
        <v>2.0066059406366698E-9</v>
      </c>
      <c r="E66" s="103">
        <f t="shared" si="1"/>
        <v>308.7202161379451</v>
      </c>
      <c r="F66" s="103">
        <f t="shared" si="2"/>
        <v>49.127978379685729</v>
      </c>
      <c r="G66" s="118">
        <f>C66/Steuerung!$D$4</f>
        <v>0.61409972999399165</v>
      </c>
      <c r="H66" s="103">
        <f>D66/Steuerung!$D$2</f>
        <v>6.6886864687888994E-10</v>
      </c>
      <c r="I66" s="57">
        <f>60*F66/Steuerung!$D$1</f>
        <v>0.98255956759371454</v>
      </c>
      <c r="J66" s="103">
        <f t="shared" si="3"/>
        <v>9.2616064801442004</v>
      </c>
      <c r="K66" s="57">
        <f t="shared" si="4"/>
        <v>-3.5151721853670181E-9</v>
      </c>
      <c r="L66" s="57">
        <f t="shared" si="5"/>
        <v>9.2616064836593726</v>
      </c>
    </row>
    <row r="67" spans="1:12">
      <c r="A67" s="64">
        <v>52</v>
      </c>
      <c r="B67" s="64">
        <v>24</v>
      </c>
      <c r="C67" s="117">
        <f t="shared" si="0"/>
        <v>14.738393518470234</v>
      </c>
      <c r="D67" s="103">
        <f t="shared" si="6"/>
        <v>1.3693599326013104E-9</v>
      </c>
      <c r="E67" s="103">
        <f t="shared" si="1"/>
        <v>308.72021614884073</v>
      </c>
      <c r="F67" s="103">
        <f t="shared" si="2"/>
        <v>49.127978381419595</v>
      </c>
      <c r="G67" s="118">
        <f>C67/Steuerung!$D$4</f>
        <v>0.61409972993625972</v>
      </c>
      <c r="H67" s="103">
        <f>D67/Steuerung!$D$2</f>
        <v>4.5645331086710347E-10</v>
      </c>
      <c r="I67" s="57">
        <f>60*F67/Steuerung!$D$1</f>
        <v>0.98255956762839192</v>
      </c>
      <c r="J67" s="103">
        <f t="shared" si="3"/>
        <v>9.2616064815297658</v>
      </c>
      <c r="K67" s="57">
        <f t="shared" si="4"/>
        <v>-2.6085877228276708E-9</v>
      </c>
      <c r="L67" s="57">
        <f t="shared" si="5"/>
        <v>9.261606484138353</v>
      </c>
    </row>
    <row r="68" spans="1:12">
      <c r="A68" s="64">
        <v>53</v>
      </c>
      <c r="B68" s="64">
        <v>24</v>
      </c>
      <c r="C68" s="117">
        <f t="shared" si="0"/>
        <v>14.738393517314945</v>
      </c>
      <c r="D68" s="103">
        <f t="shared" si="6"/>
        <v>8.6957614959470324E-10</v>
      </c>
      <c r="E68" s="103">
        <f t="shared" si="1"/>
        <v>308.72021615575972</v>
      </c>
      <c r="F68" s="103">
        <f t="shared" si="2"/>
        <v>49.127978382520645</v>
      </c>
      <c r="G68" s="118">
        <f>C68/Steuerung!$D$4</f>
        <v>0.61409972988812267</v>
      </c>
      <c r="H68" s="103">
        <f>D68/Steuerung!$D$2</f>
        <v>2.8985871653156775E-10</v>
      </c>
      <c r="I68" s="57">
        <f>60*F68/Steuerung!$D$1</f>
        <v>0.98255956765041297</v>
      </c>
      <c r="J68" s="103">
        <f t="shared" si="3"/>
        <v>9.261606482685055</v>
      </c>
      <c r="K68" s="57">
        <f t="shared" si="4"/>
        <v>-1.7801679123817035E-9</v>
      </c>
      <c r="L68" s="57">
        <f t="shared" si="5"/>
        <v>9.2616064844652222</v>
      </c>
    </row>
    <row r="69" spans="1:12">
      <c r="A69" s="64">
        <v>54</v>
      </c>
      <c r="B69" s="64">
        <v>24</v>
      </c>
      <c r="C69" s="117">
        <f t="shared" si="0"/>
        <v>14.738393516457657</v>
      </c>
      <c r="D69" s="103">
        <f t="shared" si="6"/>
        <v>5.1393478661227419E-10</v>
      </c>
      <c r="E69" s="103">
        <f t="shared" si="1"/>
        <v>308.72021615984897</v>
      </c>
      <c r="F69" s="103">
        <f t="shared" si="2"/>
        <v>49.127978383171381</v>
      </c>
      <c r="G69" s="118">
        <f>C69/Steuerung!$D$4</f>
        <v>0.61409972985240235</v>
      </c>
      <c r="H69" s="103">
        <f>D69/Steuerung!$D$2</f>
        <v>1.7131159553742472E-10</v>
      </c>
      <c r="I69" s="57">
        <f>60*F69/Steuerung!$D$1</f>
        <v>0.98255956766342767</v>
      </c>
      <c r="J69" s="103">
        <f t="shared" si="3"/>
        <v>9.2616064835423426</v>
      </c>
      <c r="K69" s="57">
        <f t="shared" si="4"/>
        <v>-1.1304489944731142E-9</v>
      </c>
      <c r="L69" s="57">
        <f t="shared" si="5"/>
        <v>9.2616064846727912</v>
      </c>
    </row>
    <row r="70" spans="1:12">
      <c r="A70" s="64">
        <v>55</v>
      </c>
      <c r="B70" s="64">
        <v>24</v>
      </c>
      <c r="C70" s="117">
        <f t="shared" si="0"/>
        <v>14.738393515872646</v>
      </c>
      <c r="D70" s="103">
        <f t="shared" si="6"/>
        <v>2.7950069807796807E-10</v>
      </c>
      <c r="E70" s="103">
        <f t="shared" si="1"/>
        <v>308.72021616207286</v>
      </c>
      <c r="F70" s="103">
        <f t="shared" si="2"/>
        <v>49.127978383525281</v>
      </c>
      <c r="G70" s="118">
        <f>C70/Steuerung!$D$4</f>
        <v>0.61409972982802696</v>
      </c>
      <c r="H70" s="103">
        <f>D70/Steuerung!$D$2</f>
        <v>9.3166899359322695E-11</v>
      </c>
      <c r="I70" s="57">
        <f>60*F70/Steuerung!$D$1</f>
        <v>0.98255956767050567</v>
      </c>
      <c r="J70" s="103">
        <f t="shared" si="3"/>
        <v>9.2616064841273538</v>
      </c>
      <c r="K70" s="57">
        <f t="shared" si="4"/>
        <v>-6.681152225959565E-10</v>
      </c>
      <c r="L70" s="57">
        <f t="shared" si="5"/>
        <v>9.2616064847954682</v>
      </c>
    </row>
    <row r="71" spans="1:12">
      <c r="A71" s="64">
        <v>56</v>
      </c>
      <c r="B71" s="64">
        <v>24</v>
      </c>
      <c r="C71" s="117">
        <f t="shared" si="0"/>
        <v>14.738393515501166</v>
      </c>
      <c r="D71" s="103">
        <f t="shared" si="6"/>
        <v>1.3550284273335835E-10</v>
      </c>
      <c r="E71" s="103">
        <f t="shared" si="1"/>
        <v>308.72021616315101</v>
      </c>
      <c r="F71" s="103">
        <f t="shared" si="2"/>
        <v>49.127978383696849</v>
      </c>
      <c r="G71" s="118">
        <f>C71/Steuerung!$D$4</f>
        <v>0.61409972981254857</v>
      </c>
      <c r="H71" s="103">
        <f>D71/Steuerung!$D$2</f>
        <v>4.516761424445278E-11</v>
      </c>
      <c r="I71" s="57">
        <f>60*F71/Steuerung!$D$1</f>
        <v>0.98255956767393704</v>
      </c>
      <c r="J71" s="103">
        <f t="shared" si="3"/>
        <v>9.2616064844988344</v>
      </c>
      <c r="K71" s="57">
        <f t="shared" si="4"/>
        <v>-3.6335090750135849E-10</v>
      </c>
      <c r="L71" s="57">
        <f t="shared" si="5"/>
        <v>9.2616064848621846</v>
      </c>
    </row>
    <row r="72" spans="1:12">
      <c r="A72" s="64">
        <v>57</v>
      </c>
      <c r="B72" s="64">
        <v>24</v>
      </c>
      <c r="C72" s="117">
        <f t="shared" si="0"/>
        <v>14.738393515281624</v>
      </c>
      <c r="D72" s="103">
        <f t="shared" si="6"/>
        <v>5.3484030942715642E-11</v>
      </c>
      <c r="E72" s="103">
        <f t="shared" si="1"/>
        <v>308.72021616357654</v>
      </c>
      <c r="F72" s="103">
        <f t="shared" si="2"/>
        <v>49.127978383764571</v>
      </c>
      <c r="G72" s="118">
        <f>C72/Steuerung!$D$4</f>
        <v>0.614099729803401</v>
      </c>
      <c r="H72" s="103">
        <f>D72/Steuerung!$D$2</f>
        <v>1.7828010314238547E-11</v>
      </c>
      <c r="I72" s="57">
        <f>60*F72/Steuerung!$D$1</f>
        <v>0.9825595676752914</v>
      </c>
      <c r="J72" s="103">
        <f t="shared" si="3"/>
        <v>9.2616064847183761</v>
      </c>
      <c r="K72" s="57">
        <f t="shared" si="4"/>
        <v>-1.7615369555336587E-10</v>
      </c>
      <c r="L72" s="57">
        <f t="shared" si="5"/>
        <v>9.2616064848945303</v>
      </c>
    </row>
    <row r="73" spans="1:12">
      <c r="A73" s="64">
        <v>58</v>
      </c>
      <c r="B73" s="64">
        <v>24</v>
      </c>
      <c r="C73" s="117">
        <f t="shared" si="0"/>
        <v>14.738393515162233</v>
      </c>
      <c r="D73" s="103">
        <f t="shared" si="6"/>
        <v>1.0980381650385881E-11</v>
      </c>
      <c r="E73" s="103">
        <f t="shared" si="1"/>
        <v>308.72021616366391</v>
      </c>
      <c r="F73" s="103">
        <f t="shared" si="2"/>
        <v>49.127978383778469</v>
      </c>
      <c r="G73" s="118">
        <f>C73/Steuerung!$D$4</f>
        <v>0.61409972979842642</v>
      </c>
      <c r="H73" s="103">
        <f>D73/Steuerung!$D$2</f>
        <v>3.6601272167952933E-12</v>
      </c>
      <c r="I73" s="57">
        <f>60*F73/Steuerung!$D$1</f>
        <v>0.9825595676755694</v>
      </c>
      <c r="J73" s="103">
        <f t="shared" si="3"/>
        <v>9.2616064848377668</v>
      </c>
      <c r="K73" s="57">
        <f t="shared" si="4"/>
        <v>-6.9529240225530334E-11</v>
      </c>
      <c r="L73" s="57">
        <f t="shared" si="5"/>
        <v>9.2616064849072952</v>
      </c>
    </row>
    <row r="74" spans="1:12">
      <c r="A74" s="64">
        <v>59</v>
      </c>
      <c r="B74" s="64">
        <v>24</v>
      </c>
      <c r="C74" s="117">
        <f t="shared" si="0"/>
        <v>14.738393515104358</v>
      </c>
      <c r="D74" s="103">
        <f t="shared" si="6"/>
        <v>-8.071936317373078E-12</v>
      </c>
      <c r="E74" s="103">
        <f t="shared" si="1"/>
        <v>308.72021616359967</v>
      </c>
      <c r="F74" s="103">
        <f t="shared" si="2"/>
        <v>49.127978383768252</v>
      </c>
      <c r="G74" s="118">
        <f>C74/Steuerung!$D$4</f>
        <v>0.6140997297960149</v>
      </c>
      <c r="H74" s="103">
        <f>D74/Steuerung!$D$2</f>
        <v>-2.6906454391243592E-12</v>
      </c>
      <c r="I74" s="57">
        <f>60*F74/Steuerung!$D$1</f>
        <v>0.98255956767536512</v>
      </c>
      <c r="J74" s="103">
        <f t="shared" si="3"/>
        <v>9.2616064848956423</v>
      </c>
      <c r="K74" s="57">
        <f t="shared" si="4"/>
        <v>-1.4274496145501645E-11</v>
      </c>
      <c r="L74" s="57">
        <f t="shared" si="5"/>
        <v>9.2616064849099171</v>
      </c>
    </row>
    <row r="75" spans="1:12">
      <c r="A75" s="64">
        <v>60</v>
      </c>
      <c r="B75" s="64">
        <v>0</v>
      </c>
      <c r="C75" s="117">
        <f t="shared" si="0"/>
        <v>-9.2616064849184827</v>
      </c>
      <c r="D75" s="103">
        <f t="shared" si="6"/>
        <v>-6.8968372567455134</v>
      </c>
      <c r="E75" s="103">
        <f t="shared" si="1"/>
        <v>253.84404448357489</v>
      </c>
      <c r="F75" s="103">
        <f t="shared" si="2"/>
        <v>40.395296703306002</v>
      </c>
      <c r="G75" s="118">
        <f>C75/Steuerung!$D$4</f>
        <v>-0.38590027020493678</v>
      </c>
      <c r="H75" s="103">
        <f>D75/Steuerung!$D$2</f>
        <v>-2.2989457522485046</v>
      </c>
      <c r="I75" s="57">
        <f>60*F75/Steuerung!$D$1</f>
        <v>0.80790593406611999</v>
      </c>
      <c r="J75" s="103">
        <f t="shared" si="3"/>
        <v>9.2616064849184827</v>
      </c>
      <c r="K75" s="57">
        <f t="shared" si="4"/>
        <v>1.0493517212585002E-11</v>
      </c>
      <c r="L75" s="57">
        <f t="shared" si="5"/>
        <v>9.2616064849079898</v>
      </c>
    </row>
    <row r="76" spans="1:12">
      <c r="A76" s="64">
        <v>61</v>
      </c>
      <c r="B76" s="64">
        <v>0</v>
      </c>
      <c r="C76" s="117">
        <f t="shared" si="0"/>
        <v>-16.581209768276416</v>
      </c>
      <c r="D76" s="103">
        <f t="shared" si="6"/>
        <v>-8.4456032456724763</v>
      </c>
      <c r="E76" s="103">
        <f t="shared" si="1"/>
        <v>186.64478250336742</v>
      </c>
      <c r="F76" s="103">
        <f t="shared" si="2"/>
        <v>29.701588558779029</v>
      </c>
      <c r="G76" s="118">
        <f>C76/Steuerung!$D$4</f>
        <v>-0.69088374034485067</v>
      </c>
      <c r="H76" s="103">
        <f>D76/Steuerung!$D$2</f>
        <v>-2.8152010818908253</v>
      </c>
      <c r="I76" s="57">
        <f>60*F76/Steuerung!$D$1</f>
        <v>0.59403177117558059</v>
      </c>
      <c r="J76" s="103">
        <f t="shared" si="3"/>
        <v>16.581209768276416</v>
      </c>
      <c r="K76" s="57">
        <f t="shared" si="4"/>
        <v>8.9658884337691678</v>
      </c>
      <c r="L76" s="57">
        <f t="shared" si="5"/>
        <v>7.6153213345072466</v>
      </c>
    </row>
    <row r="77" spans="1:12">
      <c r="A77" s="64">
        <v>62</v>
      </c>
      <c r="B77" s="64">
        <v>0</v>
      </c>
      <c r="C77" s="117">
        <f t="shared" si="0"/>
        <v>-16.578627694475244</v>
      </c>
      <c r="D77" s="103">
        <f t="shared" si="6"/>
        <v>-7.5674582928188245</v>
      </c>
      <c r="E77" s="103">
        <f t="shared" si="1"/>
        <v>126.43267005254927</v>
      </c>
      <c r="F77" s="103">
        <f t="shared" si="2"/>
        <v>20.119775628986197</v>
      </c>
      <c r="G77" s="118">
        <f>C77/Steuerung!$D$4</f>
        <v>-0.69077615393646852</v>
      </c>
      <c r="H77" s="103">
        <f>D77/Steuerung!$D$2</f>
        <v>-2.5224860976062748</v>
      </c>
      <c r="I77" s="57">
        <f>60*F77/Steuerung!$D$1</f>
        <v>0.40239551257972395</v>
      </c>
      <c r="J77" s="103">
        <f t="shared" si="3"/>
        <v>16.578627694475244</v>
      </c>
      <c r="K77" s="57">
        <f t="shared" si="4"/>
        <v>10.97928421937422</v>
      </c>
      <c r="L77" s="57">
        <f t="shared" si="5"/>
        <v>5.5993434751010227</v>
      </c>
    </row>
    <row r="78" spans="1:12">
      <c r="A78" s="64">
        <v>63</v>
      </c>
      <c r="B78" s="64">
        <v>0</v>
      </c>
      <c r="C78" s="117">
        <f t="shared" si="0"/>
        <v>-13.630675882240951</v>
      </c>
      <c r="D78" s="103">
        <f t="shared" si="6"/>
        <v>-5.8690229806189009</v>
      </c>
      <c r="E78" s="103">
        <f t="shared" si="1"/>
        <v>79.734524121463181</v>
      </c>
      <c r="F78" s="103">
        <f t="shared" si="2"/>
        <v>12.688498427985866</v>
      </c>
      <c r="G78" s="118">
        <f>C78/Steuerung!$D$4</f>
        <v>-0.56794482842670624</v>
      </c>
      <c r="H78" s="103">
        <f>D78/Steuerung!$D$2</f>
        <v>-1.9563409935396336</v>
      </c>
      <c r="I78" s="57">
        <f>60*F78/Steuerung!$D$1</f>
        <v>0.25376996855971734</v>
      </c>
      <c r="J78" s="103">
        <f t="shared" si="3"/>
        <v>13.630675882240951</v>
      </c>
      <c r="K78" s="57">
        <f t="shared" si="4"/>
        <v>9.8376957806644718</v>
      </c>
      <c r="L78" s="57">
        <f t="shared" si="5"/>
        <v>3.7929801015764779</v>
      </c>
    </row>
    <row r="79" spans="1:12">
      <c r="A79" s="64">
        <v>64</v>
      </c>
      <c r="B79" s="64">
        <v>0</v>
      </c>
      <c r="C79" s="117">
        <f t="shared" si="0"/>
        <v>-10.021765598448466</v>
      </c>
      <c r="D79" s="103">
        <f t="shared" si="6"/>
        <v>-4.142475358332228</v>
      </c>
      <c r="E79" s="103">
        <f t="shared" si="1"/>
        <v>46.774026362613498</v>
      </c>
      <c r="F79" s="103">
        <f t="shared" si="2"/>
        <v>7.4433523810651652</v>
      </c>
      <c r="G79" s="118">
        <f>C79/Steuerung!$D$4</f>
        <v>-0.41757356660201944</v>
      </c>
      <c r="H79" s="103">
        <f>D79/Steuerung!$D$2</f>
        <v>-1.3808251194440759</v>
      </c>
      <c r="I79" s="57">
        <f>60*F79/Steuerung!$D$1</f>
        <v>0.14886704762130329</v>
      </c>
      <c r="J79" s="103">
        <f t="shared" si="3"/>
        <v>10.021765598448466</v>
      </c>
      <c r="K79" s="57">
        <f t="shared" si="4"/>
        <v>7.6297298748045712</v>
      </c>
      <c r="L79" s="57">
        <f t="shared" si="5"/>
        <v>2.3920357236438954</v>
      </c>
    </row>
    <row r="80" spans="1:12">
      <c r="A80" s="64">
        <v>65</v>
      </c>
      <c r="B80" s="64">
        <v>0</v>
      </c>
      <c r="C80" s="117">
        <f t="shared" ref="C80:C114" si="7">B80-J80</f>
        <v>-6.7884387567103017</v>
      </c>
      <c r="D80" s="103">
        <f t="shared" ref="D80:D114" si="8">(D79 +$O$8*C80 +$O$5*E79)/$P$10</f>
        <v>-2.7115180073322565</v>
      </c>
      <c r="E80" s="103">
        <f t="shared" ref="E80:E114" si="9">$O$6*D80+E79</f>
        <v>25.199249092305919</v>
      </c>
      <c r="F80" s="103">
        <f t="shared" ref="F80:F114" si="10">E80/$K$6</f>
        <v>4.0100651006215662</v>
      </c>
      <c r="G80" s="118">
        <f>C80/Steuerung!$D$4</f>
        <v>-0.28285161486292926</v>
      </c>
      <c r="H80" s="103">
        <f>D80/Steuerung!$D$2</f>
        <v>-0.90383933577741882</v>
      </c>
      <c r="I80" s="57">
        <f>60*F80/Steuerung!$D$1</f>
        <v>8.0201302012431322E-2</v>
      </c>
      <c r="J80" s="103">
        <f t="shared" ref="J80:J114" si="11">K80+L80</f>
        <v>6.7884387567103017</v>
      </c>
      <c r="K80" s="57">
        <f t="shared" ref="K80:K114" si="12">$K$8*D79</f>
        <v>5.385217965831897</v>
      </c>
      <c r="L80" s="57">
        <f t="shared" ref="L80:L114" si="13">$K$9*E79</f>
        <v>1.4032207908784049</v>
      </c>
    </row>
    <row r="81" spans="1:12">
      <c r="A81" s="64">
        <v>66</v>
      </c>
      <c r="B81" s="64">
        <v>0</v>
      </c>
      <c r="C81" s="117">
        <f t="shared" si="7"/>
        <v>-4.2809508823011111</v>
      </c>
      <c r="D81" s="103">
        <f t="shared" si="8"/>
        <v>-1.653839220715944</v>
      </c>
      <c r="E81" s="103">
        <f t="shared" si="9"/>
        <v>12.040120983490324</v>
      </c>
      <c r="F81" s="103">
        <f t="shared" si="10"/>
        <v>1.9159963372836288</v>
      </c>
      <c r="G81" s="118">
        <f>C81/Steuerung!$D$4</f>
        <v>-0.17837295342921297</v>
      </c>
      <c r="H81" s="103">
        <f>D81/Steuerung!$D$2</f>
        <v>-0.55127974023864801</v>
      </c>
      <c r="I81" s="57">
        <f>60*F81/Steuerung!$D$1</f>
        <v>3.8319926745672576E-2</v>
      </c>
      <c r="J81" s="103">
        <f t="shared" si="11"/>
        <v>4.2809508823011111</v>
      </c>
      <c r="K81" s="57">
        <f t="shared" si="12"/>
        <v>3.5249734095319334</v>
      </c>
      <c r="L81" s="57">
        <f t="shared" si="13"/>
        <v>0.75597747276917759</v>
      </c>
    </row>
    <row r="82" spans="1:12">
      <c r="A82" s="64">
        <v>67</v>
      </c>
      <c r="B82" s="64">
        <v>0</v>
      </c>
      <c r="C82" s="117">
        <f t="shared" si="7"/>
        <v>-2.5111946164354371</v>
      </c>
      <c r="D82" s="103">
        <f t="shared" si="8"/>
        <v>-0.93434254424016494</v>
      </c>
      <c r="E82" s="103">
        <f t="shared" si="9"/>
        <v>4.6058232094597304</v>
      </c>
      <c r="F82" s="103">
        <f t="shared" si="10"/>
        <v>0.7329444954582639</v>
      </c>
      <c r="G82" s="118">
        <f>C82/Steuerung!$D$4</f>
        <v>-0.10463310901814321</v>
      </c>
      <c r="H82" s="103">
        <f>D82/Steuerung!$D$2</f>
        <v>-0.31144751474672167</v>
      </c>
      <c r="I82" s="57">
        <f>60*F82/Steuerung!$D$1</f>
        <v>1.4658889909165277E-2</v>
      </c>
      <c r="J82" s="103">
        <f t="shared" si="11"/>
        <v>2.5111946164354371</v>
      </c>
      <c r="K82" s="57">
        <f t="shared" si="12"/>
        <v>2.1499909869307272</v>
      </c>
      <c r="L82" s="57">
        <f t="shared" si="13"/>
        <v>0.36120362950470969</v>
      </c>
    </row>
    <row r="83" spans="1:12">
      <c r="A83" s="64">
        <v>68</v>
      </c>
      <c r="B83" s="64">
        <v>0</v>
      </c>
      <c r="C83" s="117">
        <f t="shared" si="7"/>
        <v>-1.3528200037960065</v>
      </c>
      <c r="D83" s="103">
        <f t="shared" si="8"/>
        <v>-0.47879499674232512</v>
      </c>
      <c r="E83" s="103">
        <f t="shared" si="9"/>
        <v>0.79618765294855054</v>
      </c>
      <c r="F83" s="103">
        <f t="shared" si="10"/>
        <v>0.12670077227061594</v>
      </c>
      <c r="G83" s="118">
        <f>C83/Steuerung!$D$4</f>
        <v>-5.6367500158166939E-2</v>
      </c>
      <c r="H83" s="103">
        <f>D83/Steuerung!$D$2</f>
        <v>-0.15959833224744172</v>
      </c>
      <c r="I83" s="57">
        <f>60*F83/Steuerung!$D$1</f>
        <v>2.5340154454123187E-3</v>
      </c>
      <c r="J83" s="103">
        <f t="shared" si="11"/>
        <v>1.3528200037960065</v>
      </c>
      <c r="K83" s="57">
        <f t="shared" si="12"/>
        <v>1.2146453075122146</v>
      </c>
      <c r="L83" s="57">
        <f t="shared" si="13"/>
        <v>0.13817469628379192</v>
      </c>
    </row>
    <row r="84" spans="1:12">
      <c r="A84" s="64">
        <v>69</v>
      </c>
      <c r="B84" s="64">
        <v>0</v>
      </c>
      <c r="C84" s="117">
        <f t="shared" si="7"/>
        <v>-0.64631912535347924</v>
      </c>
      <c r="D84" s="103">
        <f t="shared" si="8"/>
        <v>-0.21041355511077012</v>
      </c>
      <c r="E84" s="103">
        <f t="shared" si="9"/>
        <v>-0.87801313564764705</v>
      </c>
      <c r="F84" s="103">
        <f t="shared" si="10"/>
        <v>-0.13972201394774778</v>
      </c>
      <c r="G84" s="118">
        <f>C84/Steuerung!$D$4</f>
        <v>-2.6929963556394969E-2</v>
      </c>
      <c r="H84" s="103">
        <f>D84/Steuerung!$D$2</f>
        <v>-7.0137851703590035E-2</v>
      </c>
      <c r="I84" s="57">
        <f>60*F84/Steuerung!$D$1</f>
        <v>-2.7944402789549555E-3</v>
      </c>
      <c r="J84" s="103">
        <f t="shared" si="11"/>
        <v>0.64631912535347924</v>
      </c>
      <c r="K84" s="57">
        <f t="shared" si="12"/>
        <v>0.62243349576502272</v>
      </c>
      <c r="L84" s="57">
        <f t="shared" si="13"/>
        <v>2.3885629588456515E-2</v>
      </c>
    </row>
    <row r="85" spans="1:12">
      <c r="A85" s="64">
        <v>70</v>
      </c>
      <c r="B85" s="64">
        <v>0</v>
      </c>
      <c r="C85" s="117">
        <f t="shared" si="7"/>
        <v>-0.24719722757457174</v>
      </c>
      <c r="D85" s="103">
        <f t="shared" si="8"/>
        <v>-6.5037744004324577E-2</v>
      </c>
      <c r="E85" s="103">
        <f t="shared" si="9"/>
        <v>-1.3954999593612416</v>
      </c>
      <c r="F85" s="103">
        <f t="shared" si="10"/>
        <v>-0.22207192224080866</v>
      </c>
      <c r="G85" s="118">
        <f>C85/Steuerung!$D$4</f>
        <v>-1.0299884482273822E-2</v>
      </c>
      <c r="H85" s="103">
        <f>D85/Steuerung!$D$2</f>
        <v>-2.1679248001441526E-2</v>
      </c>
      <c r="I85" s="57">
        <f>60*F85/Steuerung!$D$1</f>
        <v>-4.4414384448161733E-3</v>
      </c>
      <c r="J85" s="103">
        <f t="shared" si="11"/>
        <v>0.24719722757457174</v>
      </c>
      <c r="K85" s="57">
        <f t="shared" si="12"/>
        <v>0.27353762164400114</v>
      </c>
      <c r="L85" s="57">
        <f t="shared" si="13"/>
        <v>-2.634039406942941E-2</v>
      </c>
    </row>
    <row r="86" spans="1:12">
      <c r="A86" s="64">
        <v>71</v>
      </c>
      <c r="B86" s="64">
        <v>0</v>
      </c>
      <c r="C86" s="117">
        <f t="shared" si="7"/>
        <v>-4.2684068424784706E-2</v>
      </c>
      <c r="D86" s="103">
        <f t="shared" si="8"/>
        <v>5.009901046670877E-3</v>
      </c>
      <c r="E86" s="103">
        <f t="shared" si="9"/>
        <v>-1.3556376022107732</v>
      </c>
      <c r="F86" s="103">
        <f t="shared" si="10"/>
        <v>-0.21572845356632292</v>
      </c>
      <c r="G86" s="118">
        <f>C86/Steuerung!$D$4</f>
        <v>-1.7785028510326961E-3</v>
      </c>
      <c r="H86" s="103">
        <f>D86/Steuerung!$D$2</f>
        <v>1.669967015556959E-3</v>
      </c>
      <c r="I86" s="57">
        <f>60*F86/Steuerung!$D$1</f>
        <v>-4.3145690713264585E-3</v>
      </c>
      <c r="J86" s="103">
        <f t="shared" si="11"/>
        <v>4.2684068424784706E-2</v>
      </c>
      <c r="K86" s="57">
        <f t="shared" si="12"/>
        <v>8.4549067205621956E-2</v>
      </c>
      <c r="L86" s="57">
        <f t="shared" si="13"/>
        <v>-4.186499878083725E-2</v>
      </c>
    </row>
    <row r="87" spans="1:12">
      <c r="A87" s="64">
        <v>72</v>
      </c>
      <c r="B87" s="64">
        <v>0</v>
      </c>
      <c r="C87" s="117">
        <f t="shared" si="7"/>
        <v>4.7181999426995337E-2</v>
      </c>
      <c r="D87" s="103">
        <f t="shared" si="8"/>
        <v>3.2300626228427561E-2</v>
      </c>
      <c r="E87" s="103">
        <f t="shared" si="9"/>
        <v>-1.0986307098776449</v>
      </c>
      <c r="F87" s="103">
        <f t="shared" si="10"/>
        <v>-0.17482983925487666</v>
      </c>
      <c r="G87" s="118">
        <f>C87/Steuerung!$D$4</f>
        <v>1.9659166427914722E-3</v>
      </c>
      <c r="H87" s="103">
        <f>D87/Steuerung!$D$2</f>
        <v>1.0766875409475853E-2</v>
      </c>
      <c r="I87" s="57">
        <f>60*F87/Steuerung!$D$1</f>
        <v>-3.4965967850975332E-3</v>
      </c>
      <c r="J87" s="103">
        <f t="shared" si="11"/>
        <v>-4.7181999426995337E-2</v>
      </c>
      <c r="K87" s="57">
        <f t="shared" si="12"/>
        <v>-6.5128713606721405E-3</v>
      </c>
      <c r="L87" s="57">
        <f t="shared" si="13"/>
        <v>-4.0669128066323196E-2</v>
      </c>
    </row>
    <row r="88" spans="1:12">
      <c r="A88" s="64">
        <v>73</v>
      </c>
      <c r="B88" s="64">
        <v>0</v>
      </c>
      <c r="C88" s="117">
        <f t="shared" si="7"/>
        <v>7.4949735393285172E-2</v>
      </c>
      <c r="D88" s="103">
        <f t="shared" si="8"/>
        <v>3.7538551182073367E-2</v>
      </c>
      <c r="E88" s="103">
        <f t="shared" si="9"/>
        <v>-0.79994713904638004</v>
      </c>
      <c r="F88" s="103">
        <f t="shared" si="10"/>
        <v>-0.12729903549433164</v>
      </c>
      <c r="G88" s="118">
        <f>C88/Steuerung!$D$4</f>
        <v>3.122905641386882E-3</v>
      </c>
      <c r="H88" s="103">
        <f>D88/Steuerung!$D$2</f>
        <v>1.2512850394024456E-2</v>
      </c>
      <c r="I88" s="57">
        <f>60*F88/Steuerung!$D$1</f>
        <v>-2.5459807098866328E-3</v>
      </c>
      <c r="J88" s="103">
        <f t="shared" si="11"/>
        <v>-7.4949735393285172E-2</v>
      </c>
      <c r="K88" s="57">
        <f t="shared" si="12"/>
        <v>-4.1990814096955834E-2</v>
      </c>
      <c r="L88" s="57">
        <f t="shared" si="13"/>
        <v>-3.2958921296329345E-2</v>
      </c>
    </row>
    <row r="89" spans="1:12">
      <c r="A89" s="64">
        <v>74</v>
      </c>
      <c r="B89" s="64">
        <v>0</v>
      </c>
      <c r="C89" s="117">
        <f t="shared" si="7"/>
        <v>7.2798530708086784E-2</v>
      </c>
      <c r="D89" s="103">
        <f t="shared" si="8"/>
        <v>3.297323191172602E-2</v>
      </c>
      <c r="E89" s="103">
        <f t="shared" si="9"/>
        <v>-0.53758851466918389</v>
      </c>
      <c r="F89" s="103">
        <f t="shared" si="10"/>
        <v>-8.5548777000188397E-2</v>
      </c>
      <c r="G89" s="118">
        <f>C89/Steuerung!$D$4</f>
        <v>3.0332721128369495E-3</v>
      </c>
      <c r="H89" s="103">
        <f>D89/Steuerung!$D$2</f>
        <v>1.0991077303908673E-2</v>
      </c>
      <c r="I89" s="57">
        <f>60*F89/Steuerung!$D$1</f>
        <v>-1.710975540003768E-3</v>
      </c>
      <c r="J89" s="103">
        <f t="shared" si="11"/>
        <v>-7.2798530708086784E-2</v>
      </c>
      <c r="K89" s="57">
        <f t="shared" si="12"/>
        <v>-4.880011653669538E-2</v>
      </c>
      <c r="L89" s="57">
        <f t="shared" si="13"/>
        <v>-2.39984141713914E-2</v>
      </c>
    </row>
    <row r="90" spans="1:12">
      <c r="A90" s="64">
        <v>75</v>
      </c>
      <c r="B90" s="64">
        <v>0</v>
      </c>
      <c r="C90" s="117">
        <f t="shared" si="7"/>
        <v>5.8992856925319345E-2</v>
      </c>
      <c r="D90" s="103">
        <f t="shared" si="8"/>
        <v>2.5275418029196927E-2</v>
      </c>
      <c r="E90" s="103">
        <f t="shared" si="9"/>
        <v>-0.33647920507977486</v>
      </c>
      <c r="F90" s="103">
        <f t="shared" si="10"/>
        <v>-5.354538591339511E-2</v>
      </c>
      <c r="G90" s="118">
        <f>C90/Steuerung!$D$4</f>
        <v>2.4580357052216392E-3</v>
      </c>
      <c r="H90" s="103">
        <f>D90/Steuerung!$D$2</f>
        <v>8.4251393430656418E-3</v>
      </c>
      <c r="I90" s="57">
        <f>60*F90/Steuerung!$D$1</f>
        <v>-1.0709077182679023E-3</v>
      </c>
      <c r="J90" s="103">
        <f t="shared" si="11"/>
        <v>-5.8992856925319345E-2</v>
      </c>
      <c r="K90" s="57">
        <f t="shared" si="12"/>
        <v>-4.286520148524383E-2</v>
      </c>
      <c r="L90" s="57">
        <f t="shared" si="13"/>
        <v>-1.6127655440075515E-2</v>
      </c>
    </row>
    <row r="91" spans="1:12">
      <c r="A91" s="64">
        <v>76</v>
      </c>
      <c r="B91" s="64">
        <v>0</v>
      </c>
      <c r="C91" s="117">
        <f t="shared" si="7"/>
        <v>4.2952419590349254E-2</v>
      </c>
      <c r="D91" s="103">
        <f t="shared" si="8"/>
        <v>1.768566816332753E-2</v>
      </c>
      <c r="E91" s="103">
        <f t="shared" si="9"/>
        <v>-0.19575937564527829</v>
      </c>
      <c r="F91" s="103">
        <f t="shared" si="10"/>
        <v>-3.1152033043487952E-2</v>
      </c>
      <c r="G91" s="118">
        <f>C91/Steuerung!$D$4</f>
        <v>1.7896841495978857E-3</v>
      </c>
      <c r="H91" s="103">
        <f>D91/Steuerung!$D$2</f>
        <v>5.895222721109177E-3</v>
      </c>
      <c r="I91" s="57">
        <f>60*F91/Steuerung!$D$1</f>
        <v>-6.2304066086975903E-4</v>
      </c>
      <c r="J91" s="103">
        <f t="shared" si="11"/>
        <v>-4.2952419590349254E-2</v>
      </c>
      <c r="K91" s="57">
        <f t="shared" si="12"/>
        <v>-3.2858043437956008E-2</v>
      </c>
      <c r="L91" s="57">
        <f t="shared" si="13"/>
        <v>-1.0094376152393246E-2</v>
      </c>
    </row>
    <row r="92" spans="1:12">
      <c r="A92" s="64">
        <v>77</v>
      </c>
      <c r="B92" s="64">
        <v>0</v>
      </c>
      <c r="C92" s="117">
        <f t="shared" si="7"/>
        <v>2.8864149881684138E-2</v>
      </c>
      <c r="D92" s="103">
        <f t="shared" si="8"/>
        <v>1.1488500518039586E-2</v>
      </c>
      <c r="E92" s="103">
        <f t="shared" si="9"/>
        <v>-0.10434864587093404</v>
      </c>
      <c r="F92" s="103">
        <f t="shared" si="10"/>
        <v>-1.6605449693019421E-2</v>
      </c>
      <c r="G92" s="118">
        <f>C92/Steuerung!$D$4</f>
        <v>1.2026729117368391E-3</v>
      </c>
      <c r="H92" s="103">
        <f>D92/Steuerung!$D$2</f>
        <v>3.8295001726798617E-3</v>
      </c>
      <c r="I92" s="57">
        <f>60*F92/Steuerung!$D$1</f>
        <v>-3.3210899386038842E-4</v>
      </c>
      <c r="J92" s="103">
        <f t="shared" si="11"/>
        <v>-2.8864149881684138E-2</v>
      </c>
      <c r="K92" s="57">
        <f t="shared" si="12"/>
        <v>-2.2991368612325789E-2</v>
      </c>
      <c r="L92" s="57">
        <f t="shared" si="13"/>
        <v>-5.8727812693583487E-3</v>
      </c>
    </row>
    <row r="93" spans="1:12">
      <c r="A93" s="64">
        <v>78</v>
      </c>
      <c r="B93" s="64">
        <v>0</v>
      </c>
      <c r="C93" s="117">
        <f t="shared" si="7"/>
        <v>1.8065510049579483E-2</v>
      </c>
      <c r="D93" s="103">
        <f t="shared" si="8"/>
        <v>6.9531599934895298E-3</v>
      </c>
      <c r="E93" s="103">
        <f t="shared" si="9"/>
        <v>-4.9024330200266232E-2</v>
      </c>
      <c r="F93" s="103">
        <f t="shared" si="10"/>
        <v>-7.8014529281136592E-3</v>
      </c>
      <c r="G93" s="118">
        <f>C93/Steuerung!$D$4</f>
        <v>7.5272958539914512E-4</v>
      </c>
      <c r="H93" s="103">
        <f>D93/Steuerung!$D$2</f>
        <v>2.3177199978298433E-3</v>
      </c>
      <c r="I93" s="57">
        <f>60*F93/Steuerung!$D$1</f>
        <v>-1.5602905856227319E-4</v>
      </c>
      <c r="J93" s="103">
        <f t="shared" si="11"/>
        <v>-1.8065510049579483E-2</v>
      </c>
      <c r="K93" s="57">
        <f t="shared" si="12"/>
        <v>-1.4935050673451461E-2</v>
      </c>
      <c r="L93" s="57">
        <f t="shared" si="13"/>
        <v>-3.130459376128021E-3</v>
      </c>
    </row>
    <row r="94" spans="1:12">
      <c r="A94" s="64">
        <v>79</v>
      </c>
      <c r="B94" s="64">
        <v>0</v>
      </c>
      <c r="C94" s="117">
        <f t="shared" si="7"/>
        <v>1.0509837897544377E-2</v>
      </c>
      <c r="D94" s="103">
        <f t="shared" si="8"/>
        <v>3.8925720094531487E-3</v>
      </c>
      <c r="E94" s="103">
        <f t="shared" si="9"/>
        <v>-1.8052242282911451E-2</v>
      </c>
      <c r="F94" s="103">
        <f t="shared" si="10"/>
        <v>-2.8727311080381048E-3</v>
      </c>
      <c r="G94" s="118">
        <f>C94/Steuerung!$D$4</f>
        <v>4.3790991239768236E-4</v>
      </c>
      <c r="H94" s="103">
        <f>D94/Steuerung!$D$2</f>
        <v>1.2975240031510495E-3</v>
      </c>
      <c r="I94" s="57">
        <f>60*F94/Steuerung!$D$1</f>
        <v>-5.74546221607621E-5</v>
      </c>
      <c r="J94" s="103">
        <f t="shared" si="11"/>
        <v>-1.0509837897544377E-2</v>
      </c>
      <c r="K94" s="57">
        <f t="shared" si="12"/>
        <v>-9.0391079915363888E-3</v>
      </c>
      <c r="L94" s="57">
        <f t="shared" si="13"/>
        <v>-1.470729906007987E-3</v>
      </c>
    </row>
    <row r="95" spans="1:12">
      <c r="A95" s="64">
        <v>80</v>
      </c>
      <c r="B95" s="64">
        <v>0</v>
      </c>
      <c r="C95" s="117">
        <f t="shared" si="7"/>
        <v>5.6019108807764369E-3</v>
      </c>
      <c r="D95" s="103">
        <f t="shared" si="8"/>
        <v>1.9693307882376596E-3</v>
      </c>
      <c r="E95" s="103">
        <f t="shared" si="9"/>
        <v>-2.382837538818041E-3</v>
      </c>
      <c r="F95" s="103">
        <f t="shared" si="10"/>
        <v>-3.7919120604997474E-4</v>
      </c>
      <c r="G95" s="118">
        <f>C95/Steuerung!$D$4</f>
        <v>2.3341295336568488E-4</v>
      </c>
      <c r="H95" s="103">
        <f>D95/Steuerung!$D$2</f>
        <v>6.5644359607921988E-4</v>
      </c>
      <c r="I95" s="57">
        <f>60*F95/Steuerung!$D$1</f>
        <v>-7.5838241209994942E-6</v>
      </c>
      <c r="J95" s="103">
        <f t="shared" si="11"/>
        <v>-5.6019108807764369E-3</v>
      </c>
      <c r="K95" s="57">
        <f t="shared" si="12"/>
        <v>-5.0603436122890937E-3</v>
      </c>
      <c r="L95" s="57">
        <f t="shared" si="13"/>
        <v>-5.4156726848734354E-4</v>
      </c>
    </row>
    <row r="96" spans="1:12">
      <c r="A96" s="64">
        <v>81</v>
      </c>
      <c r="B96" s="64">
        <v>0</v>
      </c>
      <c r="C96" s="117">
        <f t="shared" si="7"/>
        <v>2.6316151508734989E-3</v>
      </c>
      <c r="D96" s="103">
        <f t="shared" si="8"/>
        <v>8.4552511767626258E-4</v>
      </c>
      <c r="E96" s="103">
        <f t="shared" si="9"/>
        <v>4.3447652434564863E-3</v>
      </c>
      <c r="F96" s="103">
        <f t="shared" si="10"/>
        <v>6.9140121633616905E-4</v>
      </c>
      <c r="G96" s="118">
        <f>C96/Steuerung!$D$4</f>
        <v>1.0965063128639579E-4</v>
      </c>
      <c r="H96" s="103">
        <f>D96/Steuerung!$D$2</f>
        <v>2.8184170589208753E-4</v>
      </c>
      <c r="I96" s="57">
        <f>60*F96/Steuerung!$D$1</f>
        <v>1.382802432672338E-5</v>
      </c>
      <c r="J96" s="103">
        <f t="shared" si="11"/>
        <v>-2.6316151508734989E-3</v>
      </c>
      <c r="K96" s="57">
        <f t="shared" si="12"/>
        <v>-2.5601300247089578E-3</v>
      </c>
      <c r="L96" s="57">
        <f t="shared" si="13"/>
        <v>-7.1485126164541228E-5</v>
      </c>
    </row>
    <row r="97" spans="1:12">
      <c r="A97" s="64">
        <v>82</v>
      </c>
      <c r="B97" s="64">
        <v>0</v>
      </c>
      <c r="C97" s="117">
        <f t="shared" si="7"/>
        <v>9.6883969567544692E-4</v>
      </c>
      <c r="D97" s="103">
        <f t="shared" si="8"/>
        <v>2.4310542174128122E-4</v>
      </c>
      <c r="E97" s="103">
        <f t="shared" si="9"/>
        <v>6.27908591294472E-3</v>
      </c>
      <c r="F97" s="103">
        <f t="shared" si="10"/>
        <v>9.9921800015033749E-4</v>
      </c>
      <c r="G97" s="118">
        <f>C97/Steuerung!$D$4</f>
        <v>4.0368320653143622E-5</v>
      </c>
      <c r="H97" s="103">
        <f>D97/Steuerung!$D$2</f>
        <v>8.1035140580427073E-5</v>
      </c>
      <c r="I97" s="57">
        <f>60*F97/Steuerung!$D$1</f>
        <v>1.9984360003006749E-5</v>
      </c>
      <c r="J97" s="103">
        <f t="shared" si="11"/>
        <v>-9.6883969567544692E-4</v>
      </c>
      <c r="K97" s="57">
        <f t="shared" si="12"/>
        <v>-1.0991826529791414E-3</v>
      </c>
      <c r="L97" s="57">
        <f t="shared" si="13"/>
        <v>1.3034295730369457E-4</v>
      </c>
    </row>
    <row r="98" spans="1:12">
      <c r="A98" s="64">
        <v>83</v>
      </c>
      <c r="B98" s="64">
        <v>0</v>
      </c>
      <c r="C98" s="117">
        <f t="shared" si="7"/>
        <v>1.2766447087532402E-4</v>
      </c>
      <c r="D98" s="103">
        <f t="shared" si="8"/>
        <v>-4.2470260300763208E-5</v>
      </c>
      <c r="E98" s="103">
        <f t="shared" si="9"/>
        <v>5.9411621358858146E-3</v>
      </c>
      <c r="F98" s="103">
        <f t="shared" si="10"/>
        <v>9.4544273327272672E-4</v>
      </c>
      <c r="G98" s="118">
        <f>C98/Steuerung!$D$4</f>
        <v>5.3193529531385011E-6</v>
      </c>
      <c r="H98" s="103">
        <f>D98/Steuerung!$D$2</f>
        <v>-1.4156753433587736E-5</v>
      </c>
      <c r="I98" s="57">
        <f>60*F98/Steuerung!$D$1</f>
        <v>1.8908854665454534E-5</v>
      </c>
      <c r="J98" s="103">
        <f t="shared" si="11"/>
        <v>-1.2766447087532402E-4</v>
      </c>
      <c r="K98" s="57">
        <f t="shared" si="12"/>
        <v>-3.160370482636656E-4</v>
      </c>
      <c r="L98" s="57">
        <f t="shared" si="13"/>
        <v>1.8837257738834158E-4</v>
      </c>
    </row>
    <row r="99" spans="1:12">
      <c r="A99" s="64">
        <v>84</v>
      </c>
      <c r="B99" s="64">
        <v>0</v>
      </c>
      <c r="C99" s="117">
        <f t="shared" si="7"/>
        <v>-2.3344620246756661E-4</v>
      </c>
      <c r="D99" s="103">
        <f t="shared" si="8"/>
        <v>-1.4981253808573369E-4</v>
      </c>
      <c r="E99" s="103">
        <f t="shared" si="9"/>
        <v>4.7491463968204603E-3</v>
      </c>
      <c r="F99" s="103">
        <f t="shared" si="10"/>
        <v>7.5575213189377156E-4</v>
      </c>
      <c r="G99" s="118">
        <f>C99/Steuerung!$D$4</f>
        <v>-9.7269251028152749E-6</v>
      </c>
      <c r="H99" s="103">
        <f>D99/Steuerung!$D$2</f>
        <v>-4.9937512695244562E-5</v>
      </c>
      <c r="I99" s="57">
        <f>60*F99/Steuerung!$D$1</f>
        <v>1.511504263787543E-5</v>
      </c>
      <c r="J99" s="103">
        <f t="shared" si="11"/>
        <v>2.3344620246756661E-4</v>
      </c>
      <c r="K99" s="57">
        <f t="shared" si="12"/>
        <v>5.5211338390992172E-5</v>
      </c>
      <c r="L99" s="57">
        <f t="shared" si="13"/>
        <v>1.7823486407657444E-4</v>
      </c>
    </row>
    <row r="100" spans="1:12">
      <c r="A100" s="64">
        <v>85</v>
      </c>
      <c r="B100" s="64">
        <v>0</v>
      </c>
      <c r="C100" s="117">
        <f t="shared" si="7"/>
        <v>-3.3723069141606762E-4</v>
      </c>
      <c r="D100" s="103">
        <f t="shared" si="8"/>
        <v>-1.6636826267169911E-4</v>
      </c>
      <c r="E100" s="103">
        <f t="shared" si="9"/>
        <v>3.4254014678604099E-3</v>
      </c>
      <c r="F100" s="103">
        <f t="shared" si="10"/>
        <v>5.4509889685875397E-4</v>
      </c>
      <c r="G100" s="118">
        <f>C100/Steuerung!$D$4</f>
        <v>-1.4051278809002818E-5</v>
      </c>
      <c r="H100" s="103">
        <f>D100/Steuerung!$D$2</f>
        <v>-5.5456087557233035E-5</v>
      </c>
      <c r="I100" s="57">
        <f>60*F100/Steuerung!$D$1</f>
        <v>1.0901977937175078E-5</v>
      </c>
      <c r="J100" s="103">
        <f t="shared" si="11"/>
        <v>3.3723069141606762E-4</v>
      </c>
      <c r="K100" s="57">
        <f t="shared" si="12"/>
        <v>1.9475629951145381E-4</v>
      </c>
      <c r="L100" s="57">
        <f t="shared" si="13"/>
        <v>1.4247439190461381E-4</v>
      </c>
    </row>
    <row r="101" spans="1:12">
      <c r="A101" s="64">
        <v>86</v>
      </c>
      <c r="B101" s="64">
        <v>0</v>
      </c>
      <c r="C101" s="117">
        <f t="shared" si="7"/>
        <v>-3.1904078550902115E-4</v>
      </c>
      <c r="D101" s="103">
        <f t="shared" si="8"/>
        <v>-1.4345630722025635E-4</v>
      </c>
      <c r="E101" s="103">
        <f t="shared" si="9"/>
        <v>2.2839604492396561E-3</v>
      </c>
      <c r="F101" s="103">
        <f t="shared" si="10"/>
        <v>3.6345646868867859E-4</v>
      </c>
      <c r="G101" s="118">
        <f>C101/Steuerung!$D$4</f>
        <v>-1.3293366062875882E-5</v>
      </c>
      <c r="H101" s="103">
        <f>D101/Steuerung!$D$2</f>
        <v>-4.7818769073418782E-5</v>
      </c>
      <c r="I101" s="57">
        <f>60*F101/Steuerung!$D$1</f>
        <v>7.2691293737735716E-6</v>
      </c>
      <c r="J101" s="103">
        <f t="shared" si="11"/>
        <v>3.1904078550902115E-4</v>
      </c>
      <c r="K101" s="57">
        <f t="shared" si="12"/>
        <v>2.1627874147320885E-4</v>
      </c>
      <c r="L101" s="57">
        <f t="shared" si="13"/>
        <v>1.027620440358123E-4</v>
      </c>
    </row>
    <row r="102" spans="1:12">
      <c r="A102" s="64">
        <v>87</v>
      </c>
      <c r="B102" s="64">
        <v>0</v>
      </c>
      <c r="C102" s="117">
        <f t="shared" si="7"/>
        <v>-2.5501201286352295E-4</v>
      </c>
      <c r="D102" s="103">
        <f t="shared" si="8"/>
        <v>-1.0873857775007294E-4</v>
      </c>
      <c r="E102" s="103">
        <f t="shared" si="9"/>
        <v>1.4187585257031115E-3</v>
      </c>
      <c r="F102" s="103">
        <f t="shared" si="10"/>
        <v>2.2577315813225837E-4</v>
      </c>
      <c r="G102" s="118">
        <f>C102/Steuerung!$D$4</f>
        <v>-1.0625500535980123E-5</v>
      </c>
      <c r="H102" s="103">
        <f>D102/Steuerung!$D$2</f>
        <v>-3.6246192583357645E-5</v>
      </c>
      <c r="I102" s="57">
        <f>60*F102/Steuerung!$D$1</f>
        <v>4.5154631626451674E-6</v>
      </c>
      <c r="J102" s="103">
        <f t="shared" si="11"/>
        <v>2.5501201286352295E-4</v>
      </c>
      <c r="K102" s="57">
        <f t="shared" si="12"/>
        <v>1.8649319938633327E-4</v>
      </c>
      <c r="L102" s="57">
        <f t="shared" si="13"/>
        <v>6.8518813477189686E-5</v>
      </c>
    </row>
    <row r="103" spans="1:12">
      <c r="A103" s="64">
        <v>88</v>
      </c>
      <c r="B103" s="64">
        <v>0</v>
      </c>
      <c r="C103" s="117">
        <f t="shared" si="7"/>
        <v>-1.8392290684618817E-4</v>
      </c>
      <c r="D103" s="103">
        <f t="shared" si="8"/>
        <v>-7.5442408429295403E-5</v>
      </c>
      <c r="E103" s="103">
        <f t="shared" si="9"/>
        <v>8.1848474762151219E-4</v>
      </c>
      <c r="F103" s="103">
        <f t="shared" si="10"/>
        <v>1.3024900503206752E-4</v>
      </c>
      <c r="G103" s="118">
        <f>C103/Steuerung!$D$4</f>
        <v>-7.6634544519245064E-6</v>
      </c>
      <c r="H103" s="103">
        <f>D103/Steuerung!$D$2</f>
        <v>-2.5147469476431802E-5</v>
      </c>
      <c r="I103" s="57">
        <f>60*F103/Steuerung!$D$1</f>
        <v>2.6049801006413503E-6</v>
      </c>
      <c r="J103" s="103">
        <f t="shared" si="11"/>
        <v>1.8392290684618817E-4</v>
      </c>
      <c r="K103" s="57">
        <f t="shared" si="12"/>
        <v>1.4136015107509483E-4</v>
      </c>
      <c r="L103" s="57">
        <f t="shared" si="13"/>
        <v>4.2562755771093342E-5</v>
      </c>
    </row>
    <row r="104" spans="1:12">
      <c r="A104" s="64">
        <v>89</v>
      </c>
      <c r="B104" s="64">
        <v>0</v>
      </c>
      <c r="C104" s="117">
        <f t="shared" si="7"/>
        <v>-1.226296733867294E-4</v>
      </c>
      <c r="D104" s="103">
        <f t="shared" si="8"/>
        <v>-4.8636673278368556E-5</v>
      </c>
      <c r="E104" s="103">
        <f t="shared" si="9"/>
        <v>4.3149657704251351E-4</v>
      </c>
      <c r="F104" s="103">
        <f t="shared" si="10"/>
        <v>6.866590977761195E-5</v>
      </c>
      <c r="G104" s="118">
        <f>C104/Steuerung!$D$4</f>
        <v>-5.1095697244470581E-6</v>
      </c>
      <c r="H104" s="103">
        <f>D104/Steuerung!$D$2</f>
        <v>-1.6212224426122851E-5</v>
      </c>
      <c r="I104" s="57">
        <f>60*F104/Steuerung!$D$1</f>
        <v>1.3733181955522389E-6</v>
      </c>
      <c r="J104" s="103">
        <f t="shared" si="11"/>
        <v>1.226296733867294E-4</v>
      </c>
      <c r="K104" s="57">
        <f t="shared" si="12"/>
        <v>9.8075130958084029E-5</v>
      </c>
      <c r="L104" s="57">
        <f t="shared" si="13"/>
        <v>2.4554542428645365E-5</v>
      </c>
    </row>
    <row r="105" spans="1:12">
      <c r="A105" s="64">
        <v>90</v>
      </c>
      <c r="B105" s="64">
        <v>0</v>
      </c>
      <c r="C105" s="117">
        <f t="shared" si="7"/>
        <v>-7.6172572573154527E-5</v>
      </c>
      <c r="D105" s="103">
        <f t="shared" si="8"/>
        <v>-2.92069599975433E-5</v>
      </c>
      <c r="E105" s="103">
        <f t="shared" si="9"/>
        <v>1.9910510666104232E-4</v>
      </c>
      <c r="F105" s="103">
        <f t="shared" si="10"/>
        <v>3.1684453637976179E-5</v>
      </c>
      <c r="G105" s="118">
        <f>C105/Steuerung!$D$4</f>
        <v>-3.1738571905481054E-6</v>
      </c>
      <c r="H105" s="103">
        <f>D105/Steuerung!$D$2</f>
        <v>-9.735653332514434E-6</v>
      </c>
      <c r="I105" s="57">
        <f>60*F105/Steuerung!$D$1</f>
        <v>6.3368907275952357E-7</v>
      </c>
      <c r="J105" s="103">
        <f t="shared" si="11"/>
        <v>7.6172572573154527E-5</v>
      </c>
      <c r="K105" s="57">
        <f t="shared" si="12"/>
        <v>6.3227675261879124E-5</v>
      </c>
      <c r="L105" s="57">
        <f t="shared" si="13"/>
        <v>1.2944897311275405E-5</v>
      </c>
    </row>
    <row r="106" spans="1:12">
      <c r="A106" s="64">
        <v>91</v>
      </c>
      <c r="B106" s="64">
        <v>0</v>
      </c>
      <c r="C106" s="117">
        <f t="shared" si="7"/>
        <v>-4.3942201196637564E-5</v>
      </c>
      <c r="D106" s="103">
        <f t="shared" si="8"/>
        <v>-1.6198438809804597E-5</v>
      </c>
      <c r="E106" s="103">
        <f t="shared" si="9"/>
        <v>7.0218738027969451E-5</v>
      </c>
      <c r="F106" s="103">
        <f t="shared" si="10"/>
        <v>1.117421038000787E-5</v>
      </c>
      <c r="G106" s="118">
        <f>C106/Steuerung!$D$4</f>
        <v>-1.8309250498598986E-6</v>
      </c>
      <c r="H106" s="103">
        <f>D106/Steuerung!$D$2</f>
        <v>-5.399479603268199E-6</v>
      </c>
      <c r="I106" s="57">
        <f>60*F106/Steuerung!$D$1</f>
        <v>2.2348420760015741E-7</v>
      </c>
      <c r="J106" s="103">
        <f t="shared" si="11"/>
        <v>4.3942201196637564E-5</v>
      </c>
      <c r="K106" s="57">
        <f t="shared" si="12"/>
        <v>3.7969047996806293E-5</v>
      </c>
      <c r="L106" s="57">
        <f t="shared" si="13"/>
        <v>5.9731531998312688E-6</v>
      </c>
    </row>
    <row r="107" spans="1:12">
      <c r="A107" s="64">
        <v>92</v>
      </c>
      <c r="B107" s="64">
        <v>0</v>
      </c>
      <c r="C107" s="117">
        <f t="shared" si="7"/>
        <v>-2.3164532593585059E-5</v>
      </c>
      <c r="D107" s="103">
        <f t="shared" si="8"/>
        <v>-8.0855760080688887E-6</v>
      </c>
      <c r="E107" s="103">
        <f t="shared" si="9"/>
        <v>5.8841103380514938E-6</v>
      </c>
      <c r="F107" s="103">
        <f t="shared" si="10"/>
        <v>9.3636383482678138E-7</v>
      </c>
      <c r="G107" s="118">
        <f>C107/Steuerung!$D$4</f>
        <v>-9.6518885806604413E-7</v>
      </c>
      <c r="H107" s="103">
        <f>D107/Steuerung!$D$2</f>
        <v>-2.6951920026896297E-6</v>
      </c>
      <c r="I107" s="57">
        <f>60*F107/Steuerung!$D$1</f>
        <v>1.8727276696535629E-8</v>
      </c>
      <c r="J107" s="103">
        <f t="shared" si="11"/>
        <v>2.3164532593585059E-5</v>
      </c>
      <c r="K107" s="57">
        <f t="shared" si="12"/>
        <v>2.1057970452745977E-5</v>
      </c>
      <c r="L107" s="57">
        <f t="shared" si="13"/>
        <v>2.1065621408390833E-6</v>
      </c>
    </row>
    <row r="108" spans="1:12">
      <c r="A108" s="64">
        <v>93</v>
      </c>
      <c r="B108" s="64">
        <v>0</v>
      </c>
      <c r="C108" s="117">
        <f t="shared" si="7"/>
        <v>-1.06877721206311E-5</v>
      </c>
      <c r="D108" s="103">
        <f t="shared" si="8"/>
        <v>-3.3844041597102749E-6</v>
      </c>
      <c r="E108" s="103">
        <f t="shared" si="9"/>
        <v>-2.1044630588987613E-5</v>
      </c>
      <c r="F108" s="103">
        <f t="shared" si="10"/>
        <v>-3.3489227544537894E-6</v>
      </c>
      <c r="G108" s="118">
        <f>C108/Steuerung!$D$4</f>
        <v>-4.4532383835962914E-7</v>
      </c>
      <c r="H108" s="103">
        <f>D108/Steuerung!$D$2</f>
        <v>-1.1281347199034249E-6</v>
      </c>
      <c r="I108" s="57">
        <f>60*F108/Steuerung!$D$1</f>
        <v>-6.6978455089075787E-8</v>
      </c>
      <c r="J108" s="103">
        <f t="shared" si="11"/>
        <v>1.06877721206311E-5</v>
      </c>
      <c r="K108" s="57">
        <f t="shared" si="12"/>
        <v>1.0511248810489555E-5</v>
      </c>
      <c r="L108" s="57">
        <f t="shared" si="13"/>
        <v>1.765233101415448E-7</v>
      </c>
    </row>
    <row r="109" spans="1:12">
      <c r="A109" s="64">
        <v>94</v>
      </c>
      <c r="B109" s="64">
        <v>0</v>
      </c>
      <c r="C109" s="117">
        <f t="shared" si="7"/>
        <v>-3.7683864899537292E-6</v>
      </c>
      <c r="D109" s="103">
        <f t="shared" si="8"/>
        <v>-8.9145934353660391E-7</v>
      </c>
      <c r="E109" s="103">
        <f t="shared" si="9"/>
        <v>-2.8137718936669056E-5</v>
      </c>
      <c r="F109" s="103">
        <f t="shared" si="10"/>
        <v>-4.477676469870951E-6</v>
      </c>
      <c r="G109" s="118">
        <f>C109/Steuerung!$D$4</f>
        <v>-1.5701610374807206E-7</v>
      </c>
      <c r="H109" s="103">
        <f>D109/Steuerung!$D$2</f>
        <v>-2.971531145122013E-7</v>
      </c>
      <c r="I109" s="57">
        <f>60*F109/Steuerung!$D$1</f>
        <v>-8.9553529397419012E-8</v>
      </c>
      <c r="J109" s="103">
        <f t="shared" si="11"/>
        <v>3.7683864899537292E-6</v>
      </c>
      <c r="K109" s="57">
        <f t="shared" si="12"/>
        <v>4.3997254076233577E-6</v>
      </c>
      <c r="L109" s="57">
        <f t="shared" si="13"/>
        <v>-6.3133891766962838E-7</v>
      </c>
    </row>
    <row r="110" spans="1:12">
      <c r="A110" s="64">
        <v>95</v>
      </c>
      <c r="B110" s="64">
        <v>0</v>
      </c>
      <c r="C110" s="117">
        <f t="shared" si="7"/>
        <v>-3.1476557849751349E-7</v>
      </c>
      <c r="D110" s="103">
        <f t="shared" si="8"/>
        <v>2.6995124166848995E-7</v>
      </c>
      <c r="E110" s="103">
        <f t="shared" si="9"/>
        <v>-2.5989793716518754E-5</v>
      </c>
      <c r="F110" s="103">
        <f t="shared" si="10"/>
        <v>-4.1358678734116414E-6</v>
      </c>
      <c r="G110" s="118">
        <f>C110/Steuerung!$D$4</f>
        <v>-1.3115232437396395E-8</v>
      </c>
      <c r="H110" s="103">
        <f>D110/Steuerung!$D$2</f>
        <v>8.9983747222829979E-8</v>
      </c>
      <c r="I110" s="57">
        <f>60*F110/Steuerung!$D$1</f>
        <v>-8.2717357468232822E-8</v>
      </c>
      <c r="J110" s="103">
        <f t="shared" si="11"/>
        <v>3.1476557849751349E-7</v>
      </c>
      <c r="K110" s="57">
        <f t="shared" si="12"/>
        <v>1.1588971465975852E-6</v>
      </c>
      <c r="L110" s="57">
        <f t="shared" si="13"/>
        <v>-8.441315681000717E-7</v>
      </c>
    </row>
    <row r="111" spans="1:12">
      <c r="A111" s="64">
        <v>96</v>
      </c>
      <c r="B111" s="64">
        <v>0</v>
      </c>
      <c r="C111" s="117">
        <f t="shared" si="7"/>
        <v>1.1306304256645996E-6</v>
      </c>
      <c r="D111" s="103">
        <f t="shared" si="8"/>
        <v>6.8921988803751746E-7</v>
      </c>
      <c r="E111" s="103">
        <f t="shared" si="9"/>
        <v>-2.0505867172617437E-5</v>
      </c>
      <c r="F111" s="103">
        <f t="shared" si="10"/>
        <v>-3.2631870102828515E-6</v>
      </c>
      <c r="G111" s="118">
        <f>C111/Steuerung!$D$4</f>
        <v>4.7109601069358318E-8</v>
      </c>
      <c r="H111" s="103">
        <f>D111/Steuerung!$D$2</f>
        <v>2.297399626791725E-7</v>
      </c>
      <c r="I111" s="57">
        <f>60*F111/Steuerung!$D$1</f>
        <v>-6.5263740205657036E-8</v>
      </c>
      <c r="J111" s="103">
        <f t="shared" si="11"/>
        <v>-1.1306304256645996E-6</v>
      </c>
      <c r="K111" s="57">
        <f t="shared" si="12"/>
        <v>-3.5093661416903696E-7</v>
      </c>
      <c r="L111" s="57">
        <f t="shared" si="13"/>
        <v>-7.7969381149556258E-7</v>
      </c>
    </row>
    <row r="112" spans="1:12">
      <c r="A112" s="64">
        <v>97</v>
      </c>
      <c r="B112" s="64">
        <v>0</v>
      </c>
      <c r="C112" s="117">
        <f t="shared" si="7"/>
        <v>1.5111618696272958E-6</v>
      </c>
      <c r="D112" s="103">
        <f t="shared" si="8"/>
        <v>7.3538675616862023E-7</v>
      </c>
      <c r="E112" s="103">
        <f t="shared" si="9"/>
        <v>-1.4654603994954958E-5</v>
      </c>
      <c r="F112" s="103">
        <f t="shared" si="10"/>
        <v>-2.3320502856389174E-6</v>
      </c>
      <c r="G112" s="118">
        <f>C112/Steuerung!$D$4</f>
        <v>6.2965077901137319E-8</v>
      </c>
      <c r="H112" s="103">
        <f>D112/Steuerung!$D$2</f>
        <v>2.4512891872287339E-7</v>
      </c>
      <c r="I112" s="57">
        <f>60*F112/Steuerung!$D$1</f>
        <v>-4.664100571277835E-8</v>
      </c>
      <c r="J112" s="103">
        <f t="shared" si="11"/>
        <v>-1.5111618696272958E-6</v>
      </c>
      <c r="K112" s="57">
        <f t="shared" si="12"/>
        <v>-8.9598585444877268E-7</v>
      </c>
      <c r="L112" s="57">
        <f t="shared" si="13"/>
        <v>-6.1517601517852308E-7</v>
      </c>
    </row>
    <row r="113" spans="1:12">
      <c r="A113" s="64">
        <v>98</v>
      </c>
      <c r="B113" s="64">
        <v>0</v>
      </c>
      <c r="C113" s="117">
        <f t="shared" si="7"/>
        <v>1.3956409028678551E-6</v>
      </c>
      <c r="D113" s="103">
        <f t="shared" si="8"/>
        <v>6.2324266008715003E-7</v>
      </c>
      <c r="E113" s="103">
        <f t="shared" si="9"/>
        <v>-9.6956394812125167E-6</v>
      </c>
      <c r="F113" s="103">
        <f t="shared" si="10"/>
        <v>-1.5429088926181599E-6</v>
      </c>
      <c r="G113" s="118">
        <f>C113/Steuerung!$D$4</f>
        <v>5.8151704286160627E-8</v>
      </c>
      <c r="H113" s="103">
        <f>D113/Steuerung!$D$2</f>
        <v>2.0774755336238333E-7</v>
      </c>
      <c r="I113" s="57">
        <f>60*F113/Steuerung!$D$1</f>
        <v>-3.0858177852363197E-8</v>
      </c>
      <c r="J113" s="103">
        <f t="shared" si="11"/>
        <v>-1.3956409028678551E-6</v>
      </c>
      <c r="K113" s="57">
        <f t="shared" si="12"/>
        <v>-9.5600278301920633E-7</v>
      </c>
      <c r="L113" s="57">
        <f t="shared" si="13"/>
        <v>-4.3963811984864871E-7</v>
      </c>
    </row>
    <row r="114" spans="1:12">
      <c r="A114" s="64">
        <v>99</v>
      </c>
      <c r="B114" s="64">
        <v>0</v>
      </c>
      <c r="C114" s="117">
        <f t="shared" si="7"/>
        <v>1.1010846425496705E-6</v>
      </c>
      <c r="D114" s="103">
        <f t="shared" si="8"/>
        <v>4.6734164023598816E-7</v>
      </c>
      <c r="E114" s="103">
        <f t="shared" si="9"/>
        <v>-5.9771350235741634E-6</v>
      </c>
      <c r="F114" s="103">
        <f t="shared" si="10"/>
        <v>-9.511672539105925E-7</v>
      </c>
      <c r="G114" s="118">
        <f>C114/Steuerung!$D$4</f>
        <v>4.5878526772902938E-8</v>
      </c>
      <c r="H114" s="103">
        <f>D114/Steuerung!$D$2</f>
        <v>1.5578054674532939E-7</v>
      </c>
      <c r="I114" s="57">
        <f>60*F114/Steuerung!$D$1</f>
        <v>-1.9023345078211851E-8</v>
      </c>
      <c r="J114" s="103">
        <f t="shared" si="11"/>
        <v>-1.1010846425496705E-6</v>
      </c>
      <c r="K114" s="57">
        <f t="shared" si="12"/>
        <v>-8.1021545811329505E-7</v>
      </c>
      <c r="L114" s="57">
        <f t="shared" si="13"/>
        <v>-2.9086918443637551E-7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Steuerung</vt:lpstr>
      <vt:lpstr>Regelung</vt:lpstr>
      <vt:lpstr>Zustandsmodell</vt:lpstr>
      <vt:lpstr>Zustandsregler</vt:lpstr>
    </vt:vector>
  </TitlesOfParts>
  <Company>DHBW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Rupp</dc:creator>
  <cp:lastModifiedBy>Stephan Rupp</cp:lastModifiedBy>
  <dcterms:created xsi:type="dcterms:W3CDTF">2014-06-21T13:14:59Z</dcterms:created>
  <dcterms:modified xsi:type="dcterms:W3CDTF">2015-02-26T07:06:31Z</dcterms:modified>
</cp:coreProperties>
</file>