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20.xml" ContentType="application/vnd.openxmlformats-officedocument.drawingml.chart+xml"/>
  <Override PartName="/xl/charts/chart15.xml" ContentType="application/vnd.openxmlformats-officedocument.drawingml.chart+xml"/>
  <Override PartName="/xl/charts/chart21.xml" ContentType="application/vnd.openxmlformats-officedocument.drawingml.chart+xml"/>
  <Override PartName="/xl/charts/chart16.xml" ContentType="application/vnd.openxmlformats-officedocument.drawingml.chart+xml"/>
  <Override PartName="/xl/charts/chart22.xml" ContentType="application/vnd.openxmlformats-officedocument.drawingml.chart+xml"/>
  <Override PartName="/xl/charts/chart17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2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Leistung" sheetId="1" state="visible" r:id="rId2"/>
    <sheet name="Verbraucher|Erzeuger_an_Leitung" sheetId="2" state="visible" r:id="rId3"/>
    <sheet name="1-phasiges System" sheetId="3" state="visible" r:id="rId4"/>
    <sheet name="3-phasiges System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<sst xmlns="http://schemas.openxmlformats.org/spreadsheetml/2006/main" count="424" uniqueCount="115">
  <si>
    <t xml:space="preserve">u(t) = u sin ωt</t>
  </si>
  <si>
    <t xml:space="preserve">ωt = 2π f i δt =</t>
  </si>
  <si>
    <t xml:space="preserve">i</t>
  </si>
  <si>
    <t xml:space="preserve">φ=</t>
  </si>
  <si>
    <t xml:space="preserve">Grad</t>
  </si>
  <si>
    <t xml:space="preserve">i(t) = i sin (ωt + φ)</t>
  </si>
  <si>
    <t xml:space="preserve">δt =</t>
  </si>
  <si>
    <t xml:space="preserve">ms</t>
  </si>
  <si>
    <t xml:space="preserve">rad</t>
  </si>
  <si>
    <t xml:space="preserve">f= 50 Hz</t>
  </si>
  <si>
    <t xml:space="preserve">Index i</t>
  </si>
  <si>
    <t xml:space="preserve">u(t)</t>
  </si>
  <si>
    <t xml:space="preserve">i(t)</t>
  </si>
  <si>
    <t xml:space="preserve">p(t)=u(t)*i(t)</t>
  </si>
  <si>
    <t xml:space="preserve">pav =</t>
  </si>
  <si>
    <t xml:space="preserve">Re</t>
  </si>
  <si>
    <t xml:space="preserve">Im</t>
  </si>
  <si>
    <t xml:space="preserve">UL=</t>
  </si>
  <si>
    <t xml:space="preserve">V</t>
  </si>
  <si>
    <t xml:space="preserve">Zeiger</t>
  </si>
  <si>
    <t xml:space="preserve">Startwert</t>
  </si>
  <si>
    <t xml:space="preserve">Endwert</t>
  </si>
  <si>
    <t xml:space="preserve">R=</t>
  </si>
  <si>
    <t xml:space="preserve">Ω</t>
  </si>
  <si>
    <t xml:space="preserve">Leitungsverluste</t>
  </si>
  <si>
    <t xml:space="preserve">I</t>
  </si>
  <si>
    <t xml:space="preserve">A</t>
  </si>
  <si>
    <t xml:space="preserve">X=</t>
  </si>
  <si>
    <t xml:space="preserve">Leitungsinduktivität</t>
  </si>
  <si>
    <t xml:space="preserve">UR</t>
  </si>
  <si>
    <t xml:space="preserve">UX</t>
  </si>
  <si>
    <t xml:space="preserve">(rad)</t>
  </si>
  <si>
    <t xml:space="preserve">UL</t>
  </si>
  <si>
    <t xml:space="preserve">Eingabefelder:</t>
  </si>
  <si>
    <t xml:space="preserve">UN</t>
  </si>
  <si>
    <t xml:space="preserve">P=</t>
  </si>
  <si>
    <t xml:space="preserve">kW</t>
  </si>
  <si>
    <t xml:space="preserve">Q=</t>
  </si>
  <si>
    <t xml:space="preserve">kVAr</t>
  </si>
  <si>
    <t xml:space="preserve">Zeiger für das Diagramm</t>
  </si>
  <si>
    <t xml:space="preserve">cos(φ)=</t>
  </si>
  <si>
    <t xml:space="preserve">I=</t>
  </si>
  <si>
    <t xml:space="preserve">|UN|=</t>
  </si>
  <si>
    <t xml:space="preserve">Vorzeichen φ</t>
  </si>
  <si>
    <t xml:space="preserve">UR=</t>
  </si>
  <si>
    <t xml:space="preserve">φN=</t>
  </si>
  <si>
    <r>
      <rPr>
        <u val="single"/>
        <sz val="12"/>
        <color rgb="FF000000"/>
        <rFont val="Calibri"/>
        <family val="0"/>
        <charset val="1"/>
      </rPr>
      <t xml:space="preserve">UN</t>
    </r>
    <r>
      <rPr>
        <sz val="12"/>
        <color rgb="FF000000"/>
        <rFont val="Calibri"/>
        <family val="2"/>
        <charset val="1"/>
      </rPr>
      <t xml:space="preserve"> = </t>
    </r>
    <r>
      <rPr>
        <u val="single"/>
        <sz val="12"/>
        <color rgb="FF000000"/>
        <rFont val="Calibri"/>
        <family val="0"/>
        <charset val="1"/>
      </rPr>
      <t xml:space="preserve">UR</t>
    </r>
    <r>
      <rPr>
        <sz val="12"/>
        <color rgb="FF000000"/>
        <rFont val="Calibri"/>
        <family val="2"/>
        <charset val="1"/>
      </rPr>
      <t xml:space="preserve"> + </t>
    </r>
    <r>
      <rPr>
        <u val="single"/>
        <sz val="12"/>
        <color rgb="FF000000"/>
        <rFont val="Calibri"/>
        <family val="0"/>
        <charset val="1"/>
      </rPr>
      <t xml:space="preserve">UX</t>
    </r>
    <r>
      <rPr>
        <sz val="12"/>
        <color rgb="FF000000"/>
        <rFont val="Calibri"/>
        <family val="2"/>
        <charset val="1"/>
      </rPr>
      <t xml:space="preserve"> + </t>
    </r>
    <r>
      <rPr>
        <u val="single"/>
        <sz val="12"/>
        <color rgb="FF000000"/>
        <rFont val="Calibri"/>
        <family val="0"/>
        <charset val="1"/>
      </rPr>
      <t xml:space="preserve">UL</t>
    </r>
  </si>
  <si>
    <t xml:space="preserve">UX=</t>
  </si>
  <si>
    <t xml:space="preserve">|UN|/|UE|=</t>
  </si>
  <si>
    <t xml:space="preserve">p.u.</t>
  </si>
  <si>
    <t xml:space="preserve">U=</t>
  </si>
  <si>
    <t xml:space="preserve">Leiterspannung</t>
  </si>
  <si>
    <t xml:space="preserve">Ux=</t>
  </si>
  <si>
    <t xml:space="preserve">Gleichungssystem:</t>
  </si>
  <si>
    <t xml:space="preserve">Us=</t>
  </si>
  <si>
    <t xml:space="preserve">Strangspannung</t>
  </si>
  <si>
    <t xml:space="preserve">U02=</t>
  </si>
  <si>
    <t xml:space="preserve">phi1=</t>
  </si>
  <si>
    <t xml:space="preserve">Ua</t>
  </si>
  <si>
    <t xml:space="preserve">Ia ((RL+Rla) + j(XL+Xla)) = Ua</t>
  </si>
  <si>
    <t xml:space="preserve">=&gt;</t>
  </si>
  <si>
    <t xml:space="preserve">Ia</t>
  </si>
  <si>
    <t xml:space="preserve">phix=</t>
  </si>
  <si>
    <t xml:space="preserve">Ux</t>
  </si>
  <si>
    <t xml:space="preserve">phi02=</t>
  </si>
  <si>
    <t xml:space="preserve">U02</t>
  </si>
  <si>
    <t xml:space="preserve">U1</t>
  </si>
  <si>
    <t xml:space="preserve">RL=</t>
  </si>
  <si>
    <t xml:space="preserve">Rla=</t>
  </si>
  <si>
    <t xml:space="preserve">a=</t>
  </si>
  <si>
    <t xml:space="preserve">a^2+b^2=</t>
  </si>
  <si>
    <t xml:space="preserve">XL=</t>
  </si>
  <si>
    <t xml:space="preserve">Xla=</t>
  </si>
  <si>
    <t xml:space="preserve">b=</t>
  </si>
  <si>
    <t xml:space="preserve">U2a</t>
  </si>
  <si>
    <t xml:space="preserve">S2a=</t>
  </si>
  <si>
    <t xml:space="preserve">VA</t>
  </si>
  <si>
    <t xml:space="preserve">Sa=</t>
  </si>
  <si>
    <t xml:space="preserve">P2a=</t>
  </si>
  <si>
    <t xml:space="preserve">W</t>
  </si>
  <si>
    <t xml:space="preserve">Pa=</t>
  </si>
  <si>
    <t xml:space="preserve">Q2a=</t>
  </si>
  <si>
    <t xml:space="preserve">Var</t>
  </si>
  <si>
    <t xml:space="preserve">Qa=</t>
  </si>
  <si>
    <t xml:space="preserve">cosphi=</t>
  </si>
  <si>
    <t xml:space="preserve">S=</t>
  </si>
  <si>
    <t xml:space="preserve">phia=</t>
  </si>
  <si>
    <t xml:space="preserve">phib=</t>
  </si>
  <si>
    <t xml:space="preserve">Ub</t>
  </si>
  <si>
    <t xml:space="preserve">Ib ((RL+Rlb) + j(XL+Xlb)) = Ub</t>
  </si>
  <si>
    <t xml:space="preserve">Ib</t>
  </si>
  <si>
    <t xml:space="preserve">phic=</t>
  </si>
  <si>
    <t xml:space="preserve">Uc</t>
  </si>
  <si>
    <t xml:space="preserve">Ic ((RL+Rlc) + j(XL+Xlc)) = Uc</t>
  </si>
  <si>
    <t xml:space="preserve">Ia + Ib + Ic = In</t>
  </si>
  <si>
    <t xml:space="preserve">In</t>
  </si>
  <si>
    <t xml:space="preserve">Eingabefelder</t>
  </si>
  <si>
    <t xml:space="preserve">Rlb=</t>
  </si>
  <si>
    <t xml:space="preserve">Xlb=</t>
  </si>
  <si>
    <t xml:space="preserve">Rlc=</t>
  </si>
  <si>
    <t xml:space="preserve">Xlc=</t>
  </si>
  <si>
    <t xml:space="preserve">Ic</t>
  </si>
  <si>
    <t xml:space="preserve">U2b</t>
  </si>
  <si>
    <t xml:space="preserve">U2c</t>
  </si>
  <si>
    <t xml:space="preserve">U2n</t>
  </si>
  <si>
    <t xml:space="preserve">Neutralleiter vorhanden</t>
  </si>
  <si>
    <t xml:space="preserve">kein Neutralleiter vorhanden</t>
  </si>
  <si>
    <t xml:space="preserve">Symmetrische Komponenten</t>
  </si>
  <si>
    <t xml:space="preserve">a°2=</t>
  </si>
  <si>
    <t xml:space="preserve">I1m</t>
  </si>
  <si>
    <t xml:space="preserve">I1m=(I1+a*I2+a^2*I3)/3</t>
  </si>
  <si>
    <t xml:space="preserve">I1g</t>
  </si>
  <si>
    <t xml:space="preserve">I1g=(I1+a^2*I2+a*I3)/3</t>
  </si>
  <si>
    <t xml:space="preserve">I10</t>
  </si>
  <si>
    <t xml:space="preserve">I10=(I1+I2+I3)/3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</si>
</sst>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0"/>
  </numFmts>
  <fonts count="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  <font>
      <u val="single"/>
      <sz val="12"/>
      <color rgb="FF000000"/>
      <name val="Calibri"/>
      <family val="0"/>
      <charset val="1"/>
    </font>
    <font>
      <sz val="14"/>
      <color rgb="FF000000"/>
      <name val="Calibri"/>
      <family val="2"/>
    </font>
    <font>
      <b val="true"/>
      <sz val="12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6F9D4"/>
      </patternFill>
    </fill>
    <fill>
      <patternFill patternType="solid">
        <fgColor rgb="FFCCFFCC"/>
        <bgColor rgb="FFCCFFFF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F6F9D4"/>
        <bgColor rgb="FFEBF1DE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6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BF1D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8EA5CA"/>
      <rgbColor rgb="FFAA433F"/>
      <rgbColor rgb="FFF6F9D4"/>
      <rgbColor rgb="FFDBEEF4"/>
      <rgbColor rgb="FF660066"/>
      <rgbColor rgb="FFDB8238"/>
      <rgbColor rgb="FF4A7EBB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99"/>
      <rgbColor rgb="FF426FA6"/>
      <rgbColor rgb="FF46AAC4"/>
      <rgbColor rgb="FF98B855"/>
      <rgbColor rgb="FFFFCC00"/>
      <rgbColor rgb="FFF59240"/>
      <rgbColor rgb="FFFF6600"/>
      <rgbColor rgb="FF6F568D"/>
      <rgbColor rgb="FF87A44B"/>
      <rgbColor rgb="FF003366"/>
      <rgbColor rgb="FF3D97AF"/>
      <rgbColor rgb="FF003300"/>
      <rgbColor rgb="FF333300"/>
      <rgbColor rgb="FF993300"/>
      <rgbColor rgb="FFBE4B48"/>
      <rgbColor rgb="FF7D5FA0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"u(t)"</c:f>
              <c:strCache>
                <c:ptCount val="1"/>
                <c:pt idx="0">
                  <c:v>u(t)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Leistung!$B$6:$B$66</c:f>
              <c:numCache>
                <c:formatCode>General</c:formatCode>
                <c:ptCount val="61"/>
                <c:pt idx="0">
                  <c:v>0</c:v>
                </c:pt>
                <c:pt idx="1">
                  <c:v>0.309055735064341</c:v>
                </c:pt>
                <c:pt idx="2">
                  <c:v>0.587851160375454</c:v>
                </c:pt>
                <c:pt idx="3">
                  <c:v>0.809088817997668</c:v>
                </c:pt>
                <c:pt idx="4">
                  <c:v>0.951106854455483</c:v>
                </c:pt>
                <c:pt idx="5">
                  <c:v>0.999999979258613</c:v>
                </c:pt>
                <c:pt idx="6">
                  <c:v>0.950980961712121</c:v>
                </c:pt>
                <c:pt idx="7">
                  <c:v>0.808849358939409</c:v>
                </c:pt>
                <c:pt idx="8">
                  <c:v>0.587521580952183</c:v>
                </c:pt>
                <c:pt idx="9">
                  <c:v>0.308668305104134</c:v>
                </c:pt>
                <c:pt idx="10">
                  <c:v>-0.000407346398941426</c:v>
                </c:pt>
                <c:pt idx="11">
                  <c:v>-0.309443113742591</c:v>
                </c:pt>
                <c:pt idx="12">
                  <c:v>-0.588180642255938</c:v>
                </c:pt>
                <c:pt idx="13">
                  <c:v>-0.809328142802933</c:v>
                </c:pt>
                <c:pt idx="14">
                  <c:v>-0.951232589380643</c:v>
                </c:pt>
                <c:pt idx="15">
                  <c:v>-0.999999813327521</c:v>
                </c:pt>
                <c:pt idx="16">
                  <c:v>-0.950854911171447</c:v>
                </c:pt>
                <c:pt idx="17">
                  <c:v>-0.80860976566789</c:v>
                </c:pt>
                <c:pt idx="18">
                  <c:v>-0.587191904040812</c:v>
                </c:pt>
                <c:pt idx="19">
                  <c:v>-0.308280823926258</c:v>
                </c:pt>
                <c:pt idx="20">
                  <c:v>0.000814692730291418</c:v>
                </c:pt>
                <c:pt idx="21">
                  <c:v>0.309830441074606</c:v>
                </c:pt>
                <c:pt idx="22">
                  <c:v>0.588510026538964</c:v>
                </c:pt>
                <c:pt idx="23">
                  <c:v>0.809567333315493</c:v>
                </c:pt>
                <c:pt idx="24">
                  <c:v>0.951358166466736</c:v>
                </c:pt>
                <c:pt idx="25">
                  <c:v>0.999999481465364</c:v>
                </c:pt>
                <c:pt idx="26">
                  <c:v>0.950728702854375</c:v>
                </c:pt>
                <c:pt idx="27">
                  <c:v>0.808370038222866</c:v>
                </c:pt>
                <c:pt idx="28">
                  <c:v>0.586862129696046</c:v>
                </c:pt>
                <c:pt idx="29">
                  <c:v>0.307893291595006</c:v>
                </c:pt>
                <c:pt idx="30">
                  <c:v>-0.001222038926459</c:v>
                </c:pt>
                <c:pt idx="31">
                  <c:v>-0.310217716996117</c:v>
                </c:pt>
                <c:pt idx="32">
                  <c:v>-0.588839313169876</c:v>
                </c:pt>
                <c:pt idx="33">
                  <c:v>-0.809806389495658</c:v>
                </c:pt>
                <c:pt idx="34">
                  <c:v>-0.951483585692927</c:v>
                </c:pt>
                <c:pt idx="35">
                  <c:v>-0.999998983672197</c:v>
                </c:pt>
                <c:pt idx="36">
                  <c:v>-0.950602336781848</c:v>
                </c:pt>
                <c:pt idx="37">
                  <c:v>-0.808130176644116</c:v>
                </c:pt>
                <c:pt idx="38">
                  <c:v>-0.586532257972604</c:v>
                </c:pt>
                <c:pt idx="39">
                  <c:v>-0.307505708174682</c:v>
                </c:pt>
                <c:pt idx="40">
                  <c:v>0.00162938491985143</c:v>
                </c:pt>
                <c:pt idx="41">
                  <c:v>0.310604941442861</c:v>
                </c:pt>
                <c:pt idx="42">
                  <c:v>0.589168502094035</c:v>
                </c:pt>
                <c:pt idx="43">
                  <c:v>0.810045311303761</c:v>
                </c:pt>
                <c:pt idx="44">
                  <c:v>0.951608847038404</c:v>
                </c:pt>
                <c:pt idx="45">
                  <c:v>0.999998319948104</c:v>
                </c:pt>
                <c:pt idx="46">
                  <c:v>0.950475812974833</c:v>
                </c:pt>
                <c:pt idx="47">
                  <c:v>0.807890180971441</c:v>
                </c:pt>
                <c:pt idx="48">
                  <c:v>0.586202288925221</c:v>
                </c:pt>
                <c:pt idx="49">
                  <c:v>0.307118073729601</c:v>
                </c:pt>
                <c:pt idx="50">
                  <c:v>-0.00203673064287824</c:v>
                </c:pt>
                <c:pt idx="51">
                  <c:v>-0.310992114350589</c:v>
                </c:pt>
                <c:pt idx="52">
                  <c:v>-0.58949759325682</c:v>
                </c:pt>
                <c:pt idx="53">
                  <c:v>-0.81028409870016</c:v>
                </c:pt>
                <c:pt idx="54">
                  <c:v>-0.951733950482383</c:v>
                </c:pt>
                <c:pt idx="55">
                  <c:v>-0.999997490293194</c:v>
                </c:pt>
                <c:pt idx="56">
                  <c:v>-0.950349131454326</c:v>
                </c:pt>
                <c:pt idx="57">
                  <c:v>-0.807650051244663</c:v>
                </c:pt>
                <c:pt idx="58">
                  <c:v>-0.58587222260865</c:v>
                </c:pt>
                <c:pt idx="59">
                  <c:v>-0.306730388324082</c:v>
                </c:pt>
                <c:pt idx="60">
                  <c:v>0.00244407602794987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"i(t)"</c:f>
              <c:strCache>
                <c:ptCount val="1"/>
                <c:pt idx="0">
                  <c:v>i(t)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98b855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Leistung!$C$6:$C$66</c:f>
              <c:numCache>
                <c:formatCode>General</c:formatCode>
                <c:ptCount val="61"/>
                <c:pt idx="0">
                  <c:v>0.707178786872067</c:v>
                </c:pt>
                <c:pt idx="1">
                  <c:v>0.891071241122718</c:v>
                </c:pt>
                <c:pt idx="2">
                  <c:v>0.987716999359291</c:v>
                </c:pt>
                <c:pt idx="3">
                  <c:v>0.987653268147568</c:v>
                </c:pt>
                <c:pt idx="4">
                  <c:v>0.890886287547151</c:v>
                </c:pt>
                <c:pt idx="5">
                  <c:v>0.706890720133851</c:v>
                </c:pt>
                <c:pt idx="6">
                  <c:v>0.453681966469602</c:v>
                </c:pt>
                <c:pt idx="7">
                  <c:v>0.156052238601573</c:v>
                </c:pt>
                <c:pt idx="8">
                  <c:v>-0.156856898583307</c:v>
                </c:pt>
                <c:pt idx="9">
                  <c:v>-0.454407840467028</c:v>
                </c:pt>
                <c:pt idx="10">
                  <c:v>-0.70746673626733</c:v>
                </c:pt>
                <c:pt idx="11">
                  <c:v>-0.891256046841857</c:v>
                </c:pt>
                <c:pt idx="12">
                  <c:v>-0.98778056667805</c:v>
                </c:pt>
                <c:pt idx="13">
                  <c:v>-0.987589373053455</c:v>
                </c:pt>
                <c:pt idx="14">
                  <c:v>-0.890701186145847</c:v>
                </c:pt>
                <c:pt idx="15">
                  <c:v>-0.706602536100485</c:v>
                </c:pt>
                <c:pt idx="16">
                  <c:v>-0.453318916520856</c:v>
                </c:pt>
                <c:pt idx="17">
                  <c:v>-0.155649869736447</c:v>
                </c:pt>
                <c:pt idx="18">
                  <c:v>0.157259189566397</c:v>
                </c:pt>
                <c:pt idx="19">
                  <c:v>0.454770664395262</c:v>
                </c:pt>
                <c:pt idx="20">
                  <c:v>0.707754568271864</c:v>
                </c:pt>
                <c:pt idx="21">
                  <c:v>0.891440704673904</c:v>
                </c:pt>
                <c:pt idx="22">
                  <c:v>0.987843970093298</c:v>
                </c:pt>
                <c:pt idx="23">
                  <c:v>0.987525314087556</c:v>
                </c:pt>
                <c:pt idx="24">
                  <c:v>0.890515936949519</c:v>
                </c:pt>
                <c:pt idx="25">
                  <c:v>0.706314234819785</c:v>
                </c:pt>
                <c:pt idx="26">
                  <c:v>0.452955791352405</c:v>
                </c:pt>
                <c:pt idx="27">
                  <c:v>0.155247475044166</c:v>
                </c:pt>
                <c:pt idx="28">
                  <c:v>-0.157661454455298</c:v>
                </c:pt>
                <c:pt idx="29">
                  <c:v>-0.455133412862903</c:v>
                </c:pt>
                <c:pt idx="30">
                  <c:v>-0.708042282837907</c:v>
                </c:pt>
                <c:pt idx="31">
                  <c:v>-0.891625214588218</c:v>
                </c:pt>
                <c:pt idx="32">
                  <c:v>-0.987907209594514</c:v>
                </c:pt>
                <c:pt idx="33">
                  <c:v>-0.9874610912605</c:v>
                </c:pt>
                <c:pt idx="34">
                  <c:v>-0.890330539988906</c:v>
                </c:pt>
                <c:pt idx="35">
                  <c:v>-0.70602581633959</c:v>
                </c:pt>
                <c:pt idx="36">
                  <c:v>-0.452592591024504</c:v>
                </c:pt>
                <c:pt idx="37">
                  <c:v>-0.154845054591503</c:v>
                </c:pt>
                <c:pt idx="38">
                  <c:v>0.158063693183261</c:v>
                </c:pt>
                <c:pt idx="39">
                  <c:v>0.455496085809759</c:v>
                </c:pt>
                <c:pt idx="40">
                  <c:v>0.708329879917718</c:v>
                </c:pt>
                <c:pt idx="41">
                  <c:v>0.891809576554184</c:v>
                </c:pt>
                <c:pt idx="42">
                  <c:v>0.987970285171204</c:v>
                </c:pt>
                <c:pt idx="43">
                  <c:v>0.987396704582943</c:v>
                </c:pt>
                <c:pt idx="44">
                  <c:v>0.890144995294771</c:v>
                </c:pt>
                <c:pt idx="45">
                  <c:v>0.705737280707759</c:v>
                </c:pt>
                <c:pt idx="46">
                  <c:v>0.452229315597419</c:v>
                </c:pt>
                <c:pt idx="47">
                  <c:v>0.154442608445231</c:v>
                </c:pt>
                <c:pt idx="48">
                  <c:v>-0.158465905683541</c:v>
                </c:pt>
                <c:pt idx="49">
                  <c:v>-0.455858683175648</c:v>
                </c:pt>
                <c:pt idx="50">
                  <c:v>-0.708617359463575</c:v>
                </c:pt>
                <c:pt idx="51">
                  <c:v>-0.891993790541208</c:v>
                </c:pt>
                <c:pt idx="52">
                  <c:v>-0.988033196812902</c:v>
                </c:pt>
                <c:pt idx="53">
                  <c:v>-0.987332154065569</c:v>
                </c:pt>
                <c:pt idx="54">
                  <c:v>-0.889959302897903</c:v>
                </c:pt>
                <c:pt idx="55">
                  <c:v>-0.705448627972168</c:v>
                </c:pt>
                <c:pt idx="56">
                  <c:v>-0.451865965131429</c:v>
                </c:pt>
                <c:pt idx="57">
                  <c:v>-0.154040136672129</c:v>
                </c:pt>
                <c:pt idx="58">
                  <c:v>0.158868091889399</c:v>
                </c:pt>
                <c:pt idx="59">
                  <c:v>0.456221204900404</c:v>
                </c:pt>
                <c:pt idx="60">
                  <c:v>0.708904721427778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"p(t)"</c:f>
              <c:strCache>
                <c:ptCount val="1"/>
                <c:pt idx="0">
                  <c:v>p(t)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7d5fa0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Leistung!$D$6:$D$66</c:f>
              <c:numCache>
                <c:formatCode>General</c:formatCode>
                <c:ptCount val="61"/>
                <c:pt idx="0">
                  <c:v>0</c:v>
                </c:pt>
                <c:pt idx="1">
                  <c:v>0.275390677419876</c:v>
                </c:pt>
                <c:pt idx="2">
                  <c:v>0.580630584195921</c:v>
                </c:pt>
                <c:pt idx="3">
                  <c:v>0.799099215317049</c:v>
                </c:pt>
                <c:pt idx="4">
                  <c:v>0.847328054626494</c:v>
                </c:pt>
                <c:pt idx="5">
                  <c:v>0.706890705471957</c:v>
                </c:pt>
                <c:pt idx="6">
                  <c:v>0.431442912784709</c:v>
                </c:pt>
                <c:pt idx="7">
                  <c:v>0.126222753153942</c:v>
                </c:pt>
                <c:pt idx="8">
                  <c:v>-0.0921568130389208</c:v>
                </c:pt>
                <c:pt idx="9">
                  <c:v>-0.140261297942987</c:v>
                </c:pt>
                <c:pt idx="10">
                  <c:v>0.000288184027389341</c:v>
                </c:pt>
                <c:pt idx="11">
                  <c:v>0.275793046276657</c:v>
                </c:pt>
                <c:pt idx="12">
                  <c:v>0.58099340811663</c:v>
                </c:pt>
                <c:pt idx="13">
                  <c:v>0.799283873145266</c:v>
                </c:pt>
                <c:pt idx="14">
                  <c:v>0.847263995661924</c:v>
                </c:pt>
                <c:pt idx="15">
                  <c:v>0.706602404197237</c:v>
                </c:pt>
                <c:pt idx="16">
                  <c:v>0.431040518100776</c:v>
                </c:pt>
                <c:pt idx="17">
                  <c:v>0.125860004693826</c:v>
                </c:pt>
                <c:pt idx="18">
                  <c:v>-0.0923413229494079</c:v>
                </c:pt>
                <c:pt idx="19">
                  <c:v>-0.140197075117263</c:v>
                </c:pt>
                <c:pt idx="20">
                  <c:v>0.000576602501601629</c:v>
                </c:pt>
                <c:pt idx="21">
                  <c:v>0.276195466720973</c:v>
                </c:pt>
                <c:pt idx="22">
                  <c:v>0.581356081055962</c:v>
                </c:pt>
                <c:pt idx="23">
                  <c:v>0.799468235107407</c:v>
                </c:pt>
                <c:pt idx="24">
                  <c:v>0.847199608985702</c:v>
                </c:pt>
                <c:pt idx="25">
                  <c:v>0.706313868571391</c:v>
                </c:pt>
                <c:pt idx="26">
                  <c:v>0.430638071962849</c:v>
                </c:pt>
                <c:pt idx="27">
                  <c:v>0.125497407335456</c:v>
                </c:pt>
                <c:pt idx="28">
                  <c:v>-0.0925255369326126</c:v>
                </c:pt>
                <c:pt idx="29">
                  <c:v>-0.140132524601228</c:v>
                </c:pt>
                <c:pt idx="30">
                  <c:v>0.000865255231206814</c:v>
                </c:pt>
                <c:pt idx="31">
                  <c:v>0.27659793848573</c:v>
                </c:pt>
                <c:pt idx="32">
                  <c:v>0.581718602773202</c:v>
                </c:pt>
                <c:pt idx="33">
                  <c:v>0.799652301081108</c:v>
                </c:pt>
                <c:pt idx="34">
                  <c:v>0.847134894640564</c:v>
                </c:pt>
                <c:pt idx="35">
                  <c:v>0.706025098785923</c:v>
                </c:pt>
                <c:pt idx="36">
                  <c:v>0.430235574638045</c:v>
                </c:pt>
                <c:pt idx="37">
                  <c:v>0.125134961319499</c:v>
                </c:pt>
                <c:pt idx="38">
                  <c:v>-0.0927094548662667</c:v>
                </c:pt>
                <c:pt idx="39">
                  <c:v>-0.140067646437726</c:v>
                </c:pt>
                <c:pt idx="40">
                  <c:v>0.0011541420246181</c:v>
                </c:pt>
                <c:pt idx="41">
                  <c:v>0.277000461303795</c:v>
                </c:pt>
                <c:pt idx="42">
                  <c:v>0.582080973027735</c:v>
                </c:pt>
                <c:pt idx="43">
                  <c:v>0.799836070944198</c:v>
                </c:pt>
                <c:pt idx="44">
                  <c:v>0.847069852669463</c:v>
                </c:pt>
                <c:pt idx="45">
                  <c:v>0.705736095032502</c:v>
                </c:pt>
                <c:pt idx="46">
                  <c:v>0.429833026393509</c:v>
                </c:pt>
                <c:pt idx="47">
                  <c:v>0.124772666886519</c:v>
                </c:pt>
                <c:pt idx="48">
                  <c:v>-0.0928930766283</c:v>
                </c:pt>
                <c:pt idx="49">
                  <c:v>-0.140002440669817</c:v>
                </c:pt>
                <c:pt idx="50">
                  <c:v>0.00144326269009493</c:v>
                </c:pt>
                <c:pt idx="51">
                  <c:v>0.277403034908007</c:v>
                </c:pt>
                <c:pt idx="52">
                  <c:v>0.582443191579048</c:v>
                </c:pt>
                <c:pt idx="53">
                  <c:v>0.800019544574707</c:v>
                </c:pt>
                <c:pt idx="54">
                  <c:v>0.847004483115568</c:v>
                </c:pt>
                <c:pt idx="55">
                  <c:v>0.705446857502945</c:v>
                </c:pt>
                <c:pt idx="56">
                  <c:v>0.429430427496425</c:v>
                </c:pt>
                <c:pt idx="57">
                  <c:v>0.124410524276979</c:v>
                </c:pt>
                <c:pt idx="58">
                  <c:v>-0.0930764020968372</c:v>
                </c:pt>
                <c:pt idx="59">
                  <c:v>-0.139936907340781</c:v>
                </c:pt>
                <c:pt idx="60">
                  <c:v>0.00173261703574212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"pav"</c:f>
              <c:strCache>
                <c:ptCount val="1"/>
                <c:pt idx="0">
                  <c:v>pav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Leistung!$E$6:$E$66</c:f>
              <c:numCache>
                <c:formatCode>General</c:formatCode>
                <c:ptCount val="61"/>
                <c:pt idx="0">
                  <c:v>0.353487617320433</c:v>
                </c:pt>
                <c:pt idx="1">
                  <c:v>0.353487617320433</c:v>
                </c:pt>
                <c:pt idx="2">
                  <c:v>0.353487617320433</c:v>
                </c:pt>
                <c:pt idx="3">
                  <c:v>0.353487617320433</c:v>
                </c:pt>
                <c:pt idx="4">
                  <c:v>0.353487617320433</c:v>
                </c:pt>
                <c:pt idx="5">
                  <c:v>0.353487617320433</c:v>
                </c:pt>
                <c:pt idx="6">
                  <c:v>0.353487617320433</c:v>
                </c:pt>
                <c:pt idx="7">
                  <c:v>0.353487617320433</c:v>
                </c:pt>
                <c:pt idx="8">
                  <c:v>0.353487617320433</c:v>
                </c:pt>
                <c:pt idx="9">
                  <c:v>0.353487617320433</c:v>
                </c:pt>
                <c:pt idx="10">
                  <c:v>0.353487617320433</c:v>
                </c:pt>
                <c:pt idx="11">
                  <c:v>0.353487617320433</c:v>
                </c:pt>
                <c:pt idx="12">
                  <c:v>0.353487617320433</c:v>
                </c:pt>
                <c:pt idx="13">
                  <c:v>0.353487617320433</c:v>
                </c:pt>
                <c:pt idx="14">
                  <c:v>0.353487617320433</c:v>
                </c:pt>
                <c:pt idx="15">
                  <c:v>0.353487617320433</c:v>
                </c:pt>
                <c:pt idx="16">
                  <c:v>0.353487617320433</c:v>
                </c:pt>
                <c:pt idx="17">
                  <c:v>0.353487617320433</c:v>
                </c:pt>
                <c:pt idx="18">
                  <c:v>0.353487617320433</c:v>
                </c:pt>
                <c:pt idx="19">
                  <c:v>0.353487617320433</c:v>
                </c:pt>
                <c:pt idx="20">
                  <c:v>0.353487617320433</c:v>
                </c:pt>
                <c:pt idx="21">
                  <c:v>0.353487617320433</c:v>
                </c:pt>
                <c:pt idx="22">
                  <c:v>0.353487617320433</c:v>
                </c:pt>
                <c:pt idx="23">
                  <c:v>0.353487617320433</c:v>
                </c:pt>
                <c:pt idx="24">
                  <c:v>0.353487617320433</c:v>
                </c:pt>
                <c:pt idx="25">
                  <c:v>0.353487617320433</c:v>
                </c:pt>
                <c:pt idx="26">
                  <c:v>0.353487617320433</c:v>
                </c:pt>
                <c:pt idx="27">
                  <c:v>0.353487617320433</c:v>
                </c:pt>
                <c:pt idx="28">
                  <c:v>0.353487617320433</c:v>
                </c:pt>
                <c:pt idx="29">
                  <c:v>0.353487617320433</c:v>
                </c:pt>
                <c:pt idx="30">
                  <c:v>0.353487617320433</c:v>
                </c:pt>
                <c:pt idx="31">
                  <c:v>0.353487617320433</c:v>
                </c:pt>
                <c:pt idx="32">
                  <c:v>0.353487617320433</c:v>
                </c:pt>
                <c:pt idx="33">
                  <c:v>0.353487617320433</c:v>
                </c:pt>
                <c:pt idx="34">
                  <c:v>0.353487617320433</c:v>
                </c:pt>
                <c:pt idx="35">
                  <c:v>0.353487617320433</c:v>
                </c:pt>
                <c:pt idx="36">
                  <c:v>0.353487617320433</c:v>
                </c:pt>
                <c:pt idx="37">
                  <c:v>0.353487617320433</c:v>
                </c:pt>
                <c:pt idx="38">
                  <c:v>0.353487617320433</c:v>
                </c:pt>
                <c:pt idx="39">
                  <c:v>0.353487617320433</c:v>
                </c:pt>
                <c:pt idx="40">
                  <c:v>0.353487617320433</c:v>
                </c:pt>
                <c:pt idx="41">
                  <c:v>0.353487617320433</c:v>
                </c:pt>
                <c:pt idx="42">
                  <c:v>0.353487617320433</c:v>
                </c:pt>
                <c:pt idx="43">
                  <c:v>0.353487617320433</c:v>
                </c:pt>
                <c:pt idx="44">
                  <c:v>0.353487617320433</c:v>
                </c:pt>
                <c:pt idx="45">
                  <c:v>0.353487617320433</c:v>
                </c:pt>
                <c:pt idx="46">
                  <c:v>0.353487617320433</c:v>
                </c:pt>
                <c:pt idx="47">
                  <c:v>0.353487617320433</c:v>
                </c:pt>
                <c:pt idx="48">
                  <c:v>0.353487617320433</c:v>
                </c:pt>
                <c:pt idx="49">
                  <c:v>0.353487617320433</c:v>
                </c:pt>
                <c:pt idx="50">
                  <c:v>0.353487617320433</c:v>
                </c:pt>
                <c:pt idx="51">
                  <c:v>0.353487617320433</c:v>
                </c:pt>
                <c:pt idx="52">
                  <c:v>0.353487617320433</c:v>
                </c:pt>
                <c:pt idx="53">
                  <c:v>0.353487617320433</c:v>
                </c:pt>
                <c:pt idx="54">
                  <c:v>0.353487617320433</c:v>
                </c:pt>
                <c:pt idx="55">
                  <c:v>0.353487617320433</c:v>
                </c:pt>
                <c:pt idx="56">
                  <c:v>0.353487617320433</c:v>
                </c:pt>
                <c:pt idx="57">
                  <c:v>0.353487617320433</c:v>
                </c:pt>
                <c:pt idx="58">
                  <c:v>0.353487617320433</c:v>
                </c:pt>
                <c:pt idx="59">
                  <c:v>0.353487617320433</c:v>
                </c:pt>
                <c:pt idx="60">
                  <c:v>0.353487617320433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65512394"/>
        <c:axId val="45838928"/>
      </c:lineChart>
      <c:catAx>
        <c:axId val="6551239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5838928"/>
        <c:crosses val="autoZero"/>
        <c:auto val="1"/>
        <c:lblAlgn val="ctr"/>
        <c:lblOffset val="100"/>
        <c:noMultiLvlLbl val="0"/>
      </c:catAx>
      <c:valAx>
        <c:axId val="4583892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5512394"/>
        <c:crosses val="autoZero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'Verbraucher|Erzeuger_an_Leitung'!$M$7:$M$7</c:f>
              <c:strCache>
                <c:ptCount val="1"/>
                <c:pt idx="0">
                  <c:v>UN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square"/>
            <c:size val="5"/>
            <c:spPr>
              <a:solidFill>
                <a:srgbClr val="7d5fa0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'Verbraucher|Erzeuger_an_Leitung'!$Q$7:$R$7</c:f>
              <c:numCache>
                <c:formatCode>General</c:formatCode>
                <c:ptCount val="2"/>
                <c:pt idx="0">
                  <c:v>0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'Verbraucher|Erzeuger_an_Leitung'!$S$7:$T$7</c:f>
              <c:numCache>
                <c:formatCode>General</c:formatCode>
                <c:ptCount val="2"/>
                <c:pt idx="0">
                  <c:v>0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'Verbraucher|Erzeuger_an_Leitung'!$M$4:$M$4</c:f>
              <c:strCache>
                <c:ptCount val="1"/>
                <c:pt idx="0">
                  <c:v>UR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'Verbraucher|Erzeuger_an_Leitung'!$Q$4:$R$4</c:f>
              <c:numCache>
                <c:formatCode>General</c:formatCode>
                <c:ptCount val="2"/>
                <c:pt idx="0">
                  <c:v>184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'Verbraucher|Erzeuger_an_Leitung'!$S$4:$T$4</c:f>
              <c:numCache>
                <c:formatCode>General</c:formatCode>
                <c:ptCount val="2"/>
                <c:pt idx="0">
                  <c:v>154.304347826087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'Verbraucher|Erzeuger_an_Leitung'!$M$5:$M$5</c:f>
              <c:strCache>
                <c:ptCount val="1"/>
                <c:pt idx="0">
                  <c:v>UX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'Verbraucher|Erzeuger_an_Leitung'!$Q$5:$R$5</c:f>
              <c:numCache>
                <c:formatCode>General</c:formatCode>
                <c:ptCount val="2"/>
                <c:pt idx="0">
                  <c:v>184</c:v>
                </c:pt>
                <c:pt idx="1">
                  <c:v>184</c:v>
                </c:pt>
              </c:numCache>
            </c:numRef>
          </c:xVal>
          <c:yVal>
            <c:numRef>
              <c:f>'Verbraucher|Erzeuger_an_Leitung'!$S$5:$T$5</c:f>
              <c:numCache>
                <c:formatCode>General</c:formatCode>
                <c:ptCount val="2"/>
                <c:pt idx="0">
                  <c:v>138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'Verbraucher|Erzeuger_an_Leitung'!$M$6:$M$6</c:f>
              <c:strCache>
                <c:ptCount val="1"/>
                <c:pt idx="0">
                  <c:v>UL</c:v>
                </c:pt>
              </c:strCache>
            </c:strRef>
          </c:tx>
          <c:spPr>
            <a:solidFill>
              <a:srgbClr val="98b855"/>
            </a:solidFill>
            <a:ln w="1908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98b855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'Verbraucher|Erzeuger_an_Leitung'!$Q$6:$R$6</c:f>
              <c:numCache>
                <c:formatCode>General</c:formatCode>
                <c:ptCount val="2"/>
                <c:pt idx="0">
                  <c:v>0</c:v>
                </c:pt>
                <c:pt idx="1">
                  <c:v>184</c:v>
                </c:pt>
              </c:numCache>
            </c:numRef>
          </c:xVal>
          <c:yVal>
            <c:numRef>
              <c:f>'Verbraucher|Erzeuger_an_Leitung'!$S$6:$T$6</c:f>
              <c:numCache>
                <c:formatCode>General</c:formatCode>
                <c:ptCount val="2"/>
                <c:pt idx="0">
                  <c:v>0</c:v>
                </c:pt>
                <c:pt idx="1">
                  <c:v>138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'Verbraucher|Erzeuger_an_Leitung'!$M$3:$M$3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rgbClr val="46aac4"/>
            </a:solidFill>
            <a:ln w="25560">
              <a:solidFill>
                <a:srgbClr val="46aa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'Verbraucher|Erzeuger_an_Leitung'!$Q$3:$R$3</c:f>
              <c:numCache>
                <c:formatCode>General</c:formatCode>
                <c:ptCount val="2"/>
                <c:pt idx="0">
                  <c:v>0</c:v>
                </c:pt>
                <c:pt idx="1">
                  <c:v>32.6086956521739</c:v>
                </c:pt>
              </c:numCache>
            </c:numRef>
          </c:xVal>
          <c:yVal>
            <c:numRef>
              <c:f>'Verbraucher|Erzeuger_an_Leitung'!$S$3:$T$3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axId val="94804716"/>
        <c:axId val="53318226"/>
      </c:scatterChart>
      <c:valAx>
        <c:axId val="948047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3318226"/>
        <c:crosses val="autoZero"/>
        <c:crossBetween val="midCat"/>
      </c:valAx>
      <c:valAx>
        <c:axId val="5331822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4804716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0360396841466"/>
          <c:y val="0.0284399600842665"/>
          <c:w val="0.800313828710265"/>
          <c:h val="0.8675019403481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'1-phasiges System'!$K$4:$K$4</c:f>
              <c:strCache>
                <c:ptCount val="1"/>
                <c:pt idx="0">
                  <c:v>Ua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System'!$O$4:$P$4</c:f>
              <c:numCache>
                <c:formatCode>General</c:formatCode>
                <c:ptCount val="2"/>
                <c:pt idx="0">
                  <c:v>0</c:v>
                </c:pt>
                <c:pt idx="1">
                  <c:v>257.182468835471</c:v>
                </c:pt>
              </c:numCache>
            </c:numRef>
          </c:xVal>
          <c:yVal>
            <c:numRef>
              <c:f>'1-phasiges System'!$Q$4:$R$4</c:f>
              <c:numCache>
                <c:formatCode>General</c:formatCode>
                <c:ptCount val="2"/>
                <c:pt idx="0">
                  <c:v>0</c:v>
                </c:pt>
                <c:pt idx="1">
                  <c:v>30.1883832089109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'1-phasiges System'!$K$5:$K$5</c:f>
              <c:strCache>
                <c:ptCount val="1"/>
                <c:pt idx="0">
                  <c:v>Ux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System'!$O$5:$P$5</c:f>
              <c:numCache>
                <c:formatCode>General</c:formatCode>
                <c:ptCount val="2"/>
              </c:numCache>
            </c:numRef>
          </c:xVal>
          <c:yVal>
            <c:numRef>
              <c:f>'1-phasiges System'!$Q$5:$R$5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2"/>
          <c:order val="2"/>
          <c:tx>
            <c:strRef>
              <c:f>'1-phasiges System'!$K$6:$K$6</c:f>
              <c:strCache>
                <c:ptCount val="1"/>
                <c:pt idx="0">
                  <c:v>U02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System'!$O$6:$P$6</c:f>
              <c:numCache>
                <c:formatCode>General</c:formatCode>
                <c:ptCount val="2"/>
              </c:numCache>
            </c:numRef>
          </c:xVal>
          <c:yVal>
            <c:numRef>
              <c:f>'1-phasiges System'!$Q$6:$R$6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"/>
          <c:order val="3"/>
          <c:tx>
            <c:strRef>
              <c:f>'1-phasiges System'!$K$28:$K$28</c:f>
              <c:strCache>
                <c:ptCount val="1"/>
                <c:pt idx="0">
                  <c:v>U2a</c:v>
                </c:pt>
              </c:strCache>
            </c:strRef>
          </c:tx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System'!$O$28:$P$28</c:f>
              <c:numCache>
                <c:formatCode>General</c:formatCode>
                <c:ptCount val="2"/>
                <c:pt idx="0">
                  <c:v>0</c:v>
                </c:pt>
                <c:pt idx="1">
                  <c:v>224.354157223575</c:v>
                </c:pt>
              </c:numCache>
            </c:numRef>
          </c:xVal>
          <c:yVal>
            <c:numRef>
              <c:f>'1-phasiges System'!$Q$28:$R$28</c:f>
              <c:numCache>
                <c:formatCode>General</c:formatCode>
                <c:ptCount val="2"/>
                <c:pt idx="0">
                  <c:v>0</c:v>
                </c:pt>
                <c:pt idx="1">
                  <c:v>16.4962394328106</c:v>
                </c:pt>
              </c:numCache>
            </c:numRef>
          </c:yVal>
          <c:smooth val="0"/>
        </c:ser>
        <c:axId val="39031586"/>
        <c:axId val="99194189"/>
      </c:scatterChart>
      <c:valAx>
        <c:axId val="39031586"/>
        <c:scaling>
          <c:orientation val="minMax"/>
          <c:max val="290"/>
          <c:min val="-29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9194189"/>
        <c:crosses val="autoZero"/>
        <c:crossBetween val="midCat"/>
        <c:majorUnit val="50"/>
      </c:valAx>
      <c:valAx>
        <c:axId val="99194189"/>
        <c:scaling>
          <c:orientation val="minMax"/>
          <c:max val="290"/>
          <c:min val="-29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9031586"/>
        <c:crosses val="autoZero"/>
        <c:crossBetween val="midCat"/>
        <c:majorUnit val="50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271584920956627"/>
          <c:y val="0.0245439469320066"/>
          <c:w val="0.800364815565464"/>
          <c:h val="0.8674958540630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'1-phasiges System'!$K$20:$K$20</c:f>
              <c:strCache>
                <c:ptCount val="1"/>
                <c:pt idx="0">
                  <c:v>Ia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System'!$O$20:$P$20</c:f>
              <c:numCache>
                <c:formatCode>General</c:formatCode>
                <c:ptCount val="2"/>
                <c:pt idx="0">
                  <c:v>0</c:v>
                </c:pt>
                <c:pt idx="1">
                  <c:v>3.01062995820482</c:v>
                </c:pt>
              </c:numCache>
            </c:numRef>
          </c:xVal>
          <c:yVal>
            <c:numRef>
              <c:f>'1-phasiges System'!$Q$20:$R$20</c:f>
              <c:numCache>
                <c:formatCode>General</c:formatCode>
                <c:ptCount val="2"/>
                <c:pt idx="0">
                  <c:v>0</c:v>
                </c:pt>
                <c:pt idx="1">
                  <c:v>-2.59822397238455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'1-phasiges System'!$K$21:$K$21</c:f>
              <c:strCache>
                <c:ptCount val="1"/>
                <c:pt idx="0">
                  <c:v>4,0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System'!$O$21:$P$21</c:f>
              <c:numCache>
                <c:formatCode>General</c:formatCode>
                <c:ptCount val="2"/>
              </c:numCache>
            </c:numRef>
          </c:xVal>
          <c:yVal>
            <c:numRef>
              <c:f>'1-phasiges System'!$Q$21:$R$21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2"/>
          <c:order val="2"/>
          <c:tx>
            <c:strRef>
              <c:f>'1-phasiges System'!$K$22:$K$22</c:f>
              <c:strCache>
                <c:ptCount val="1"/>
                <c:pt idx="0">
                  <c:v>-40,8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System'!$O$22:$P$22</c:f>
              <c:numCache>
                <c:formatCode>General</c:formatCode>
                <c:ptCount val="2"/>
              </c:numCache>
            </c:numRef>
          </c:xVal>
          <c:yVal>
            <c:numRef>
              <c:f>'1-phasiges System'!$Q$22:$R$22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"/>
          <c:order val="3"/>
          <c:tx>
            <c:strRef>
              <c:f>'1-phasiges System'!$K$23:$K$23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98b855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'1-phasiges System'!$O$23:$P$23</c:f>
              <c:numCache>
                <c:formatCode>General</c:formatCode>
                <c:ptCount val="2"/>
              </c:numCache>
            </c:numRef>
          </c:xVal>
          <c:yVal>
            <c:numRef>
              <c:f>'1-phasiges System'!$Q$23:$R$23</c:f>
              <c:numCache>
                <c:formatCode>General</c:formatCode>
                <c:ptCount val="2"/>
              </c:numCache>
            </c:numRef>
          </c:yVal>
          <c:smooth val="0"/>
        </c:ser>
        <c:axId val="21110722"/>
        <c:axId val="28665872"/>
      </c:scatterChart>
      <c:valAx>
        <c:axId val="21110722"/>
        <c:scaling>
          <c:orientation val="minMax"/>
          <c:max val="5"/>
          <c:min val="-5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8665872"/>
        <c:crosses val="autoZero"/>
        <c:crossBetween val="midCat"/>
      </c:valAx>
      <c:valAx>
        <c:axId val="28665872"/>
        <c:scaling>
          <c:orientation val="minMax"/>
          <c:max val="5"/>
          <c:min val="-5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1110722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0360396841466"/>
          <c:y val="0.0284441970498191"/>
          <c:w val="0.800313828710265"/>
          <c:h val="0.867464514333426"/>
        </c:manualLayout>
      </c:layout>
      <c:scatterChart>
        <c:scatterStyle val="lineMarker"/>
        <c:varyColors val="0"/>
        <c:ser>
          <c:idx val="0"/>
          <c:order val="0"/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1</c:f>
              <c:numCache>
                <c:formatCode>General</c:formatCode>
                <c:ptCount val="2"/>
                <c:pt idx="0">
                  <c:v>0</c:v>
                </c:pt>
                <c:pt idx="1">
                  <c:v>245.082243299581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"/>
                <c:pt idx="0">
                  <c:v>0</c:v>
                </c:pt>
                <c:pt idx="1">
                  <c:v>-14.142135623731</c:v>
                </c:pt>
              </c:numCache>
            </c:numRef>
          </c:yVal>
          <c:smooth val="0"/>
        </c:ser>
        <c:ser>
          <c:idx val="1"/>
          <c:order val="1"/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2"/>
          <c:order val="2"/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"/>
          <c:order val="3"/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7</c:f>
              <c:numCache>
                <c:formatCode>General</c:formatCode>
                <c:ptCount val="2"/>
                <c:pt idx="0">
                  <c:v>0</c:v>
                </c:pt>
                <c:pt idx="1">
                  <c:v>212.179224915722</c:v>
                </c:pt>
              </c:numCache>
            </c:numRef>
          </c:xVal>
          <c:yVal>
            <c:numRef>
              <c:f>6</c:f>
              <c:numCache>
                <c:formatCode>General</c:formatCode>
                <c:ptCount val="2"/>
                <c:pt idx="0">
                  <c:v>0</c:v>
                </c:pt>
                <c:pt idx="1">
                  <c:v>-21.5226929300148</c:v>
                </c:pt>
              </c:numCache>
            </c:numRef>
          </c:yVal>
          <c:smooth val="0"/>
        </c:ser>
        <c:ser>
          <c:idx val="4"/>
          <c:order val="4"/>
          <c:spPr>
            <a:solidFill>
              <a:srgbClr val="46aac4"/>
            </a:solidFill>
            <a:ln w="22320">
              <a:solidFill>
                <a:srgbClr val="46aac4"/>
              </a:solidFill>
              <a:round/>
            </a:ln>
          </c:spPr>
          <c:marker>
            <c:symbol val="square"/>
            <c:size val="5"/>
            <c:spPr>
              <a:solidFill>
                <a:srgbClr val="46aac4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9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8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5"/>
          <c:order val="5"/>
          <c:spPr>
            <a:solidFill>
              <a:srgbClr val="f59240"/>
            </a:solidFill>
            <a:ln w="22320">
              <a:solidFill>
                <a:srgbClr val="f59240"/>
              </a:solidFill>
              <a:round/>
            </a:ln>
          </c:spPr>
          <c:marker>
            <c:symbol val="square"/>
            <c:size val="5"/>
            <c:spPr>
              <a:solidFill>
                <a:srgbClr val="f59240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11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10</c:f>
              <c:numCache>
                <c:formatCode>General</c:formatCode>
                <c:ptCount val="2"/>
              </c:numCache>
            </c:numRef>
          </c:yVal>
          <c:smooth val="0"/>
        </c:ser>
        <c:axId val="48484630"/>
        <c:axId val="64014695"/>
      </c:scatterChart>
      <c:valAx>
        <c:axId val="48484630"/>
        <c:scaling>
          <c:orientation val="minMax"/>
          <c:max val="290"/>
          <c:min val="-29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4014695"/>
        <c:crosses val="autoZero"/>
        <c:crossBetween val="midCat"/>
        <c:majorUnit val="50"/>
      </c:valAx>
      <c:valAx>
        <c:axId val="64014695"/>
        <c:scaling>
          <c:orientation val="minMax"/>
          <c:max val="290"/>
          <c:min val="-29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8484630"/>
        <c:crosses val="autoZero"/>
        <c:crossBetween val="midCat"/>
        <c:majorUnit val="50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271584920956627"/>
          <c:y val="0.0244821092278719"/>
          <c:w val="0.800314146736927"/>
          <c:h val="0.867453195967653"/>
        </c:manualLayout>
      </c:layout>
      <c:scatterChart>
        <c:scatterStyle val="lineMarker"/>
        <c:varyColors val="0"/>
        <c:ser>
          <c:idx val="0"/>
          <c:order val="0"/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1</c:f>
              <c:numCache>
                <c:formatCode>General</c:formatCode>
                <c:ptCount val="2"/>
                <c:pt idx="0">
                  <c:v>0</c:v>
                </c:pt>
                <c:pt idx="1">
                  <c:v>2.38320664982134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2"/>
                <c:pt idx="0">
                  <c:v>0</c:v>
                </c:pt>
                <c:pt idx="1">
                  <c:v>-2.92127397307171</c:v>
                </c:pt>
              </c:numCache>
            </c:numRef>
          </c:yVal>
          <c:smooth val="0"/>
        </c:ser>
        <c:ser>
          <c:idx val="1"/>
          <c:order val="1"/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2"/>
          <c:order val="2"/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5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3"/>
          <c:order val="3"/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square"/>
            <c:size val="5"/>
            <c:spPr>
              <a:solidFill>
                <a:srgbClr val="98b855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7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6</c:f>
              <c:numCache>
                <c:formatCode>General</c:formatCode>
                <c:ptCount val="2"/>
              </c:numCache>
            </c:numRef>
          </c:yVal>
          <c:smooth val="0"/>
        </c:ser>
        <c:axId val="45656175"/>
        <c:axId val="9012098"/>
      </c:scatterChart>
      <c:valAx>
        <c:axId val="45656175"/>
        <c:scaling>
          <c:orientation val="minMax"/>
          <c:max val="5"/>
          <c:min val="-5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012098"/>
        <c:crosses val="autoZero"/>
        <c:crossBetween val="midCat"/>
      </c:valAx>
      <c:valAx>
        <c:axId val="9012098"/>
        <c:scaling>
          <c:orientation val="minMax"/>
          <c:max val="5"/>
          <c:min val="-5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5656175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0360396841466"/>
          <c:y val="0.0284636298063585"/>
          <c:w val="0.800313828710265"/>
          <c:h val="0.867502635521278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System'!$K$4:$K$4</c:f>
              <c:strCache>
                <c:ptCount val="1"/>
                <c:pt idx="0">
                  <c:v>Ua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System'!$O$4:$P$4</c:f>
              <c:numCache>
                <c:formatCode>General</c:formatCode>
                <c:ptCount val="2"/>
                <c:pt idx="0">
                  <c:v>0</c:v>
                </c:pt>
                <c:pt idx="1">
                  <c:v>230.94010767585</c:v>
                </c:pt>
              </c:numCache>
            </c:numRef>
          </c:xVal>
          <c:yVal>
            <c:numRef>
              <c:f>'3-phasiges System'!$Q$4:$R$4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System'!$K$5:$K$5</c:f>
              <c:strCache>
                <c:ptCount val="1"/>
                <c:pt idx="0">
                  <c:v>Ub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System'!$O$5:$P$5</c:f>
              <c:numCache>
                <c:formatCode>General</c:formatCode>
                <c:ptCount val="2"/>
                <c:pt idx="0">
                  <c:v>0</c:v>
                </c:pt>
                <c:pt idx="1">
                  <c:v>-115.470053837925</c:v>
                </c:pt>
              </c:numCache>
            </c:numRef>
          </c:xVal>
          <c:yVal>
            <c:numRef>
              <c:f>'3-phasiges System'!$Q$5:$R$5</c:f>
              <c:numCache>
                <c:formatCode>General</c:formatCode>
                <c:ptCount val="2"/>
                <c:pt idx="0">
                  <c:v>0</c:v>
                </c:pt>
                <c:pt idx="1">
                  <c:v>-200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System'!$K$6:$K$6</c:f>
              <c:strCache>
                <c:ptCount val="1"/>
                <c:pt idx="0">
                  <c:v>Uc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System'!$O$6:$P$6</c:f>
              <c:numCache>
                <c:formatCode>General</c:formatCode>
                <c:ptCount val="2"/>
                <c:pt idx="0">
                  <c:v>0</c:v>
                </c:pt>
                <c:pt idx="1">
                  <c:v>-115.470053837925</c:v>
                </c:pt>
              </c:numCache>
            </c:numRef>
          </c:xVal>
          <c:yVal>
            <c:numRef>
              <c:f>'3-phasiges System'!$Q$6:$R$6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'3-phasiges System'!$K$28:$K$28</c:f>
              <c:strCache>
                <c:ptCount val="1"/>
                <c:pt idx="0">
                  <c:v>U2a</c:v>
                </c:pt>
              </c:strCache>
            </c:strRef>
          </c:tx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System'!$O$28:$P$28</c:f>
              <c:numCache>
                <c:formatCode>General</c:formatCode>
                <c:ptCount val="2"/>
                <c:pt idx="0">
                  <c:v>0</c:v>
                </c:pt>
                <c:pt idx="1">
                  <c:v>184.75208614068</c:v>
                </c:pt>
              </c:numCache>
            </c:numRef>
          </c:xVal>
          <c:yVal>
            <c:numRef>
              <c:f>'3-phasiges System'!$Q$28:$R$28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'3-phasiges System'!$K$29:$K$29</c:f>
              <c:strCache>
                <c:ptCount val="1"/>
                <c:pt idx="0">
                  <c:v>U2b</c:v>
                </c:pt>
              </c:strCache>
            </c:strRef>
          </c:tx>
          <c:spPr>
            <a:solidFill>
              <a:srgbClr val="46aac4"/>
            </a:solidFill>
            <a:ln w="22320">
              <a:solidFill>
                <a:srgbClr val="46aa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System'!$O$29:$P$29</c:f>
              <c:numCache>
                <c:formatCode>General</c:formatCode>
                <c:ptCount val="2"/>
                <c:pt idx="0">
                  <c:v>0</c:v>
                </c:pt>
                <c:pt idx="1">
                  <c:v>-92.37604307034</c:v>
                </c:pt>
              </c:numCache>
            </c:numRef>
          </c:xVal>
          <c:yVal>
            <c:numRef>
              <c:f>'3-phasiges System'!$Q$29:$R$29</c:f>
              <c:numCache>
                <c:formatCode>General</c:formatCode>
                <c:ptCount val="2"/>
                <c:pt idx="0">
                  <c:v>0</c:v>
                </c:pt>
                <c:pt idx="1">
                  <c:v>-160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'3-phasiges System'!$K$30:$K$30</c:f>
              <c:strCache>
                <c:ptCount val="1"/>
                <c:pt idx="0">
                  <c:v>U2c</c:v>
                </c:pt>
              </c:strCache>
            </c:strRef>
          </c:tx>
          <c:spPr>
            <a:solidFill>
              <a:srgbClr val="f59240"/>
            </a:solidFill>
            <a:ln w="22320">
              <a:solidFill>
                <a:srgbClr val="f5924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System'!$O$30:$P$30</c:f>
              <c:numCache>
                <c:formatCode>General</c:formatCode>
                <c:ptCount val="2"/>
                <c:pt idx="0">
                  <c:v>0</c:v>
                </c:pt>
                <c:pt idx="1">
                  <c:v>-102.640047855933</c:v>
                </c:pt>
              </c:numCache>
            </c:numRef>
          </c:xVal>
          <c:yVal>
            <c:numRef>
              <c:f>'3-phasiges System'!$Q$30:$R$30</c:f>
              <c:numCache>
                <c:formatCode>General</c:formatCode>
                <c:ptCount val="2"/>
                <c:pt idx="0">
                  <c:v>0</c:v>
                </c:pt>
                <c:pt idx="1">
                  <c:v>177.777777777778</c:v>
                </c:pt>
              </c:numCache>
            </c:numRef>
          </c:yVal>
          <c:smooth val="0"/>
        </c:ser>
        <c:axId val="32490894"/>
        <c:axId val="55641499"/>
      </c:scatterChart>
      <c:valAx>
        <c:axId val="32490894"/>
        <c:scaling>
          <c:orientation val="minMax"/>
          <c:max val="250"/>
          <c:min val="-25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5641499"/>
        <c:crosses val="autoZero"/>
        <c:crossBetween val="midCat"/>
      </c:valAx>
      <c:valAx>
        <c:axId val="55641499"/>
        <c:scaling>
          <c:orientation val="minMax"/>
          <c:max val="250"/>
          <c:min val="-25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2490894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272322332455963"/>
          <c:y val="0.0245476610767873"/>
          <c:w val="0.825673213201053"/>
          <c:h val="0.867497793468667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System'!$K$20:$K$20</c:f>
              <c:strCache>
                <c:ptCount val="1"/>
                <c:pt idx="0">
                  <c:v>Ia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System'!$O$20:$P$20</c:f>
              <c:numCache>
                <c:formatCode>General</c:formatCode>
                <c:ptCount val="2"/>
                <c:pt idx="0">
                  <c:v>0</c:v>
                </c:pt>
                <c:pt idx="1">
                  <c:v>11.5470053837925</c:v>
                </c:pt>
              </c:numCache>
            </c:numRef>
          </c:xVal>
          <c:yVal>
            <c:numRef>
              <c:f>'3-phasiges System'!$Q$20:$R$20</c:f>
              <c:numCache>
                <c:formatCode>General</c:formatCode>
                <c:ptCount val="2"/>
                <c:pt idx="0">
                  <c:v>0</c:v>
                </c:pt>
                <c:pt idx="1">
                  <c:v>-11.5470053837925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System'!$K$21:$K$21</c:f>
              <c:strCache>
                <c:ptCount val="1"/>
                <c:pt idx="0">
                  <c:v>Ib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System'!$O$21:$P$21</c:f>
              <c:numCache>
                <c:formatCode>General</c:formatCode>
                <c:ptCount val="2"/>
                <c:pt idx="0">
                  <c:v>0</c:v>
                </c:pt>
                <c:pt idx="1">
                  <c:v>-15.7735026918963</c:v>
                </c:pt>
              </c:numCache>
            </c:numRef>
          </c:xVal>
          <c:yVal>
            <c:numRef>
              <c:f>'3-phasiges System'!$Q$21:$R$21</c:f>
              <c:numCache>
                <c:formatCode>General</c:formatCode>
                <c:ptCount val="2"/>
                <c:pt idx="0">
                  <c:v>0</c:v>
                </c:pt>
                <c:pt idx="1">
                  <c:v>-4.22649730810375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System'!$K$22:$K$22</c:f>
              <c:strCache>
                <c:ptCount val="1"/>
                <c:pt idx="0">
                  <c:v>Ic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System'!$O$22:$P$22</c:f>
              <c:numCache>
                <c:formatCode>General</c:formatCode>
                <c:ptCount val="2"/>
                <c:pt idx="0">
                  <c:v>0</c:v>
                </c:pt>
                <c:pt idx="1">
                  <c:v>2.34805406005764</c:v>
                </c:pt>
              </c:numCache>
            </c:numRef>
          </c:xVal>
          <c:yVal>
            <c:numRef>
              <c:f>'3-phasiges System'!$Q$22:$R$22</c:f>
              <c:numCache>
                <c:formatCode>General</c:formatCode>
                <c:ptCount val="2"/>
                <c:pt idx="0">
                  <c:v>0</c:v>
                </c:pt>
                <c:pt idx="1">
                  <c:v>8.76305705105347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'3-phasiges System'!$K$23:$K$23</c:f>
              <c:strCache>
                <c:ptCount val="1"/>
                <c:pt idx="0">
                  <c:v>In</c:v>
                </c:pt>
              </c:strCache>
            </c:strRef>
          </c:tx>
          <c:spPr>
            <a:solidFill>
              <a:srgbClr val="98b855"/>
            </a:solidFill>
            <a:ln w="223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System'!$O$23:$P$23</c:f>
              <c:numCache>
                <c:formatCode>General</c:formatCode>
                <c:ptCount val="2"/>
                <c:pt idx="0">
                  <c:v>0</c:v>
                </c:pt>
                <c:pt idx="1">
                  <c:v>-1.87844324804611</c:v>
                </c:pt>
              </c:numCache>
            </c:numRef>
          </c:xVal>
          <c:yVal>
            <c:numRef>
              <c:f>'3-phasiges System'!$Q$23:$R$23</c:f>
              <c:numCache>
                <c:formatCode>General</c:formatCode>
                <c:ptCount val="2"/>
                <c:pt idx="0">
                  <c:v>0</c:v>
                </c:pt>
                <c:pt idx="1">
                  <c:v>-7.01044564084278</c:v>
                </c:pt>
              </c:numCache>
            </c:numRef>
          </c:yVal>
          <c:smooth val="0"/>
        </c:ser>
        <c:axId val="6308391"/>
        <c:axId val="70078863"/>
      </c:scatterChart>
      <c:valAx>
        <c:axId val="6308391"/>
        <c:scaling>
          <c:orientation val="minMax"/>
          <c:max val="10"/>
          <c:min val="-1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0078863"/>
        <c:crosses val="autoZero"/>
        <c:crossBetween val="midCat"/>
      </c:valAx>
      <c:valAx>
        <c:axId val="70078863"/>
        <c:scaling>
          <c:orientation val="minMax"/>
          <c:max val="10"/>
          <c:min val="-1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308391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0427935809629"/>
          <c:y val="0.0284644607168419"/>
          <c:w val="0.807478878168275"/>
          <c:h val="0.867477839563949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System'!$K$50:$K$50</c:f>
              <c:strCache>
                <c:ptCount val="1"/>
                <c:pt idx="0">
                  <c:v>I1m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System'!$O$50:$P$50</c:f>
              <c:numCache>
                <c:formatCode>General</c:formatCode>
                <c:ptCount val="2"/>
                <c:pt idx="0">
                  <c:v>0</c:v>
                </c:pt>
                <c:pt idx="1">
                  <c:v>9.83633791952695</c:v>
                </c:pt>
              </c:numCache>
            </c:numRef>
          </c:xVal>
          <c:yVal>
            <c:numRef>
              <c:f>'3-phasiges System'!$Q$50:$R$50</c:f>
              <c:numCache>
                <c:formatCode>General</c:formatCode>
                <c:ptCount val="2"/>
                <c:pt idx="0">
                  <c:v>0</c:v>
                </c:pt>
                <c:pt idx="1">
                  <c:v>-9.83633791952695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System'!$K$51:$K$51</c:f>
              <c:strCache>
                <c:ptCount val="1"/>
                <c:pt idx="0">
                  <c:v>I1g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System'!$O$51:$P$51</c:f>
              <c:numCache>
                <c:formatCode>General</c:formatCode>
                <c:ptCount val="2"/>
                <c:pt idx="0">
                  <c:v>0</c:v>
                </c:pt>
                <c:pt idx="1">
                  <c:v>2.33681521361425</c:v>
                </c:pt>
              </c:numCache>
            </c:numRef>
          </c:xVal>
          <c:yVal>
            <c:numRef>
              <c:f>'3-phasiges System'!$Q$51:$R$51</c:f>
              <c:numCache>
                <c:formatCode>General</c:formatCode>
                <c:ptCount val="2"/>
                <c:pt idx="0">
                  <c:v>0</c:v>
                </c:pt>
                <c:pt idx="1">
                  <c:v>0.626147749348711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System'!$K$52:$K$52</c:f>
              <c:strCache>
                <c:ptCount val="1"/>
                <c:pt idx="0">
                  <c:v>I10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System'!$O$52:$P$52</c:f>
              <c:numCache>
                <c:formatCode>General</c:formatCode>
                <c:ptCount val="2"/>
                <c:pt idx="0">
                  <c:v>0</c:v>
                </c:pt>
                <c:pt idx="1">
                  <c:v>-0.626147749348704</c:v>
                </c:pt>
              </c:numCache>
            </c:numRef>
          </c:xVal>
          <c:yVal>
            <c:numRef>
              <c:f>'3-phasiges System'!$Q$52:$R$52</c:f>
              <c:numCache>
                <c:formatCode>General</c:formatCode>
                <c:ptCount val="2"/>
                <c:pt idx="0">
                  <c:v>0</c:v>
                </c:pt>
                <c:pt idx="1">
                  <c:v>-2.33681521361426</c:v>
                </c:pt>
              </c:numCache>
            </c:numRef>
          </c:yVal>
          <c:smooth val="0"/>
        </c:ser>
        <c:axId val="16191617"/>
        <c:axId val="59888476"/>
      </c:scatterChart>
      <c:valAx>
        <c:axId val="16191617"/>
        <c:scaling>
          <c:orientation val="minMax"/>
          <c:max val="10"/>
          <c:min val="-1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9888476"/>
        <c:crosses val="autoZero"/>
        <c:crossBetween val="midCat"/>
      </c:valAx>
      <c:valAx>
        <c:axId val="59888476"/>
        <c:scaling>
          <c:orientation val="minMax"/>
          <c:max val="10"/>
          <c:min val="-1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6191617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"/>
          <c:y val="0.028462893635763"/>
          <c:w val="0.818496815286624"/>
          <c:h val="0.867485135432724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System'!$X$50:$X$50</c:f>
              <c:strCache>
                <c:ptCount val="1"/>
                <c:pt idx="0">
                  <c:v>I1m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System'!$AB$50:$AC$50</c:f>
              <c:numCache>
                <c:formatCode>General</c:formatCode>
                <c:ptCount val="2"/>
                <c:pt idx="0">
                  <c:v>0</c:v>
                </c:pt>
                <c:pt idx="1">
                  <c:v>6.0865765665706</c:v>
                </c:pt>
              </c:numCache>
            </c:numRef>
          </c:xVal>
          <c:yVal>
            <c:numRef>
              <c:f>'3-phasiges System'!$AD$50:$AE$50</c:f>
              <c:numCache>
                <c:formatCode>General</c:formatCode>
                <c:ptCount val="2"/>
                <c:pt idx="0">
                  <c:v>0</c:v>
                </c:pt>
                <c:pt idx="1">
                  <c:v>-5.23124283443783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System'!$X$51:$X$51</c:f>
              <c:strCache>
                <c:ptCount val="1"/>
                <c:pt idx="0">
                  <c:v>I1g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System'!$AB$51:$AC$51</c:f>
              <c:numCache>
                <c:formatCode>General</c:formatCode>
                <c:ptCount val="2"/>
                <c:pt idx="0">
                  <c:v>0</c:v>
                </c:pt>
                <c:pt idx="1">
                  <c:v>6.0865765665706</c:v>
                </c:pt>
              </c:numCache>
            </c:numRef>
          </c:xVal>
          <c:yVal>
            <c:numRef>
              <c:f>'3-phasiges System'!$AD$51:$AE$51</c:f>
              <c:numCache>
                <c:formatCode>General</c:formatCode>
                <c:ptCount val="2"/>
                <c:pt idx="0">
                  <c:v>0</c:v>
                </c:pt>
                <c:pt idx="1">
                  <c:v>5.23124283443783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System'!$X$52:$X$52</c:f>
              <c:strCache>
                <c:ptCount val="1"/>
                <c:pt idx="0">
                  <c:v>I10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System'!$AB$52:$AC$52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'3-phasiges System'!$AD$52:$AE$52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axId val="39361296"/>
        <c:axId val="74945898"/>
      </c:scatterChart>
      <c:valAx>
        <c:axId val="39361296"/>
        <c:scaling>
          <c:orientation val="minMax"/>
          <c:max val="10"/>
          <c:min val="-1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4945898"/>
        <c:crosses val="autoZero"/>
        <c:crossBetween val="midCat"/>
        <c:majorUnit val="50"/>
      </c:valAx>
      <c:valAx>
        <c:axId val="74945898"/>
        <c:scaling>
          <c:orientation val="minMax"/>
          <c:max val="10"/>
          <c:min val="-1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9361296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80217302173022"/>
          <c:y val="0.0284703699408558"/>
          <c:w val="0.800379253792538"/>
          <c:h val="0.867505508523716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System'!$K$4:$K$4</c:f>
              <c:strCache>
                <c:ptCount val="1"/>
                <c:pt idx="0">
                  <c:v>Ua</c:v>
                </c:pt>
              </c:strCache>
            </c:strRef>
          </c:tx>
          <c:spPr>
            <a:solidFill>
              <a:srgbClr val="6f568d"/>
            </a:solidFill>
            <a:ln w="22320">
              <a:solidFill>
                <a:srgbClr val="6f568d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System'!$O$4:$P$4</c:f>
              <c:numCache>
                <c:formatCode>General</c:formatCode>
                <c:ptCount val="2"/>
                <c:pt idx="0">
                  <c:v>0</c:v>
                </c:pt>
                <c:pt idx="1">
                  <c:v>230.94010767585</c:v>
                </c:pt>
              </c:numCache>
            </c:numRef>
          </c:xVal>
          <c:yVal>
            <c:numRef>
              <c:f>'3-phasiges System'!$Q$4:$R$4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System'!$K$5:$K$5</c:f>
              <c:strCache>
                <c:ptCount val="1"/>
                <c:pt idx="0">
                  <c:v>Ub</c:v>
                </c:pt>
              </c:strCache>
            </c:strRef>
          </c:tx>
          <c:spPr>
            <a:solidFill>
              <a:srgbClr val="426fa6"/>
            </a:solidFill>
            <a:ln w="19080">
              <a:solidFill>
                <a:srgbClr val="426fa6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System'!$O$5:$P$5</c:f>
              <c:numCache>
                <c:formatCode>General</c:formatCode>
                <c:ptCount val="2"/>
                <c:pt idx="0">
                  <c:v>0</c:v>
                </c:pt>
                <c:pt idx="1">
                  <c:v>-115.470053837925</c:v>
                </c:pt>
              </c:numCache>
            </c:numRef>
          </c:xVal>
          <c:yVal>
            <c:numRef>
              <c:f>'3-phasiges System'!$Q$5:$R$5</c:f>
              <c:numCache>
                <c:formatCode>General</c:formatCode>
                <c:ptCount val="2"/>
                <c:pt idx="0">
                  <c:v>0</c:v>
                </c:pt>
                <c:pt idx="1">
                  <c:v>-200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System'!$K$6:$K$6</c:f>
              <c:strCache>
                <c:ptCount val="1"/>
                <c:pt idx="0">
                  <c:v>Uc</c:v>
                </c:pt>
              </c:strCache>
            </c:strRef>
          </c:tx>
          <c:spPr>
            <a:solidFill>
              <a:srgbClr val="aa433f"/>
            </a:solidFill>
            <a:ln w="19080">
              <a:solidFill>
                <a:srgbClr val="aa433f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System'!$O$6:$P$6</c:f>
              <c:numCache>
                <c:formatCode>General</c:formatCode>
                <c:ptCount val="2"/>
                <c:pt idx="0">
                  <c:v>0</c:v>
                </c:pt>
                <c:pt idx="1">
                  <c:v>-115.470053837925</c:v>
                </c:pt>
              </c:numCache>
            </c:numRef>
          </c:xVal>
          <c:yVal>
            <c:numRef>
              <c:f>'3-phasiges System'!$Q$6:$R$6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'3-phasiges System'!$T$28:$T$28</c:f>
              <c:strCache>
                <c:ptCount val="1"/>
                <c:pt idx="0">
                  <c:v>U2a</c:v>
                </c:pt>
              </c:strCache>
            </c:strRef>
          </c:tx>
          <c:spPr>
            <a:solidFill>
              <a:srgbClr val="87a44b"/>
            </a:solidFill>
            <a:ln w="22320">
              <a:solidFill>
                <a:srgbClr val="87a44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System'!$X$28:$Y$28</c:f>
              <c:numCache>
                <c:formatCode>General</c:formatCode>
                <c:ptCount val="2"/>
                <c:pt idx="0">
                  <c:v>0</c:v>
                </c:pt>
                <c:pt idx="1">
                  <c:v>171.066746426556</c:v>
                </c:pt>
              </c:numCache>
            </c:numRef>
          </c:xVal>
          <c:yVal>
            <c:numRef>
              <c:f>'3-phasiges System'!$Z$28:$AA$28</c:f>
              <c:numCache>
                <c:formatCode>General</c:formatCode>
                <c:ptCount val="2"/>
                <c:pt idx="0">
                  <c:v>0</c:v>
                </c:pt>
                <c:pt idx="1">
                  <c:v>23.7037037037037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'3-phasiges System'!$T$29:$T$29</c:f>
              <c:strCache>
                <c:ptCount val="1"/>
                <c:pt idx="0">
                  <c:v>U2b</c:v>
                </c:pt>
              </c:strCache>
            </c:strRef>
          </c:tx>
          <c:spPr>
            <a:solidFill>
              <a:srgbClr val="3d97af"/>
            </a:solidFill>
            <a:ln w="22320">
              <a:solidFill>
                <a:srgbClr val="3d97af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System'!$X$29:$Y$29</c:f>
              <c:numCache>
                <c:formatCode>General</c:formatCode>
                <c:ptCount val="2"/>
                <c:pt idx="0">
                  <c:v>0</c:v>
                </c:pt>
                <c:pt idx="1">
                  <c:v>-106.061382784464</c:v>
                </c:pt>
              </c:numCache>
            </c:numRef>
          </c:xVal>
          <c:yVal>
            <c:numRef>
              <c:f>'3-phasiges System'!$Z$29:$AA$29</c:f>
              <c:numCache>
                <c:formatCode>General</c:formatCode>
                <c:ptCount val="2"/>
                <c:pt idx="0">
                  <c:v>0</c:v>
                </c:pt>
                <c:pt idx="1">
                  <c:v>-136.296296296296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'3-phasiges System'!$T$30:$T$30</c:f>
              <c:strCache>
                <c:ptCount val="1"/>
                <c:pt idx="0">
                  <c:v>U2c</c:v>
                </c:pt>
              </c:strCache>
            </c:strRef>
          </c:tx>
          <c:spPr>
            <a:solidFill>
              <a:srgbClr val="db8238"/>
            </a:solidFill>
            <a:ln w="22320">
              <a:solidFill>
                <a:srgbClr val="db823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System'!$X$30:$Y$30</c:f>
              <c:numCache>
                <c:formatCode>General</c:formatCode>
                <c:ptCount val="2"/>
                <c:pt idx="0">
                  <c:v>0</c:v>
                </c:pt>
                <c:pt idx="1">
                  <c:v>-130.010727284182</c:v>
                </c:pt>
              </c:numCache>
            </c:numRef>
          </c:xVal>
          <c:yVal>
            <c:numRef>
              <c:f>'3-phasiges System'!$Z$30:$AA$30</c:f>
              <c:numCache>
                <c:formatCode>General</c:formatCode>
                <c:ptCount val="2"/>
                <c:pt idx="0">
                  <c:v>0</c:v>
                </c:pt>
                <c:pt idx="1">
                  <c:v>225.185185185185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'3-phasiges System'!$T$31:$T$31</c:f>
              <c:strCache>
                <c:ptCount val="1"/>
                <c:pt idx="0">
                  <c:v>U2n</c:v>
                </c:pt>
              </c:strCache>
            </c:strRef>
          </c:tx>
          <c:spPr>
            <a:solidFill>
              <a:srgbClr val="8ea5ca"/>
            </a:solidFill>
            <a:ln w="22320">
              <a:solidFill>
                <a:srgbClr val="8ea5ca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System'!$X$31:$Y$31</c:f>
              <c:numCache>
                <c:formatCode>General</c:formatCode>
                <c:ptCount val="2"/>
                <c:pt idx="0">
                  <c:v>0</c:v>
                </c:pt>
                <c:pt idx="1">
                  <c:v>-65.0053636420911</c:v>
                </c:pt>
              </c:numCache>
            </c:numRef>
          </c:xVal>
          <c:yVal>
            <c:numRef>
              <c:f>'3-phasiges System'!$Z$31:$AA$31</c:f>
              <c:numCache>
                <c:formatCode>General</c:formatCode>
                <c:ptCount val="2"/>
                <c:pt idx="0">
                  <c:v>0</c:v>
                </c:pt>
                <c:pt idx="1">
                  <c:v>112.592592592593</c:v>
                </c:pt>
              </c:numCache>
            </c:numRef>
          </c:yVal>
          <c:smooth val="0"/>
        </c:ser>
        <c:axId val="77574874"/>
        <c:axId val="17748699"/>
      </c:scatterChart>
      <c:valAx>
        <c:axId val="77574874"/>
        <c:scaling>
          <c:orientation val="minMax"/>
          <c:max val="300"/>
          <c:min val="-30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7748699"/>
        <c:crosses val="autoZero"/>
        <c:crossBetween val="midCat"/>
        <c:majorUnit val="50"/>
      </c:valAx>
      <c:valAx>
        <c:axId val="17748699"/>
        <c:scaling>
          <c:orientation val="minMax"/>
          <c:max val="300"/>
          <c:min val="-30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7574874"/>
        <c:crosses val="autoZero"/>
        <c:crossBetween val="midCat"/>
        <c:majorUnit val="50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271651574912505"/>
          <c:y val="0.0245732175556737"/>
          <c:w val="0.843897561246597"/>
          <c:h val="0.867446393762183"/>
        </c:manualLayout>
      </c:layout>
      <c:scatterChart>
        <c:scatterStyle val="line"/>
        <c:varyColors val="0"/>
        <c:ser>
          <c:idx val="0"/>
          <c:order val="0"/>
          <c:tx>
            <c:strRef>
              <c:f>'3-phasiges System'!$T$20:$T$20</c:f>
              <c:strCache>
                <c:ptCount val="1"/>
                <c:pt idx="0">
                  <c:v>Ia</c:v>
                </c:pt>
              </c:strCache>
            </c:strRef>
          </c:tx>
          <c:spPr>
            <a:solidFill>
              <a:srgbClr val="7d5fa0"/>
            </a:solidFill>
            <a:ln w="223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System'!$X$20:$Y$20</c:f>
              <c:numCache>
                <c:formatCode>General</c:formatCode>
                <c:ptCount val="2"/>
                <c:pt idx="0">
                  <c:v>0</c:v>
                </c:pt>
                <c:pt idx="1">
                  <c:v>12.1731531331412</c:v>
                </c:pt>
              </c:numCache>
            </c:numRef>
          </c:xVal>
          <c:yVal>
            <c:numRef>
              <c:f>'3-phasiges System'!$Z$20:$AA$20</c:f>
              <c:numCache>
                <c:formatCode>General</c:formatCode>
                <c:ptCount val="2"/>
                <c:pt idx="0">
                  <c:v>0</c:v>
                </c:pt>
                <c:pt idx="1">
                  <c:v>-9.21019017017824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'3-phasiges System'!$T$21:$T$21</c:f>
              <c:strCache>
                <c:ptCount val="1"/>
                <c:pt idx="0">
                  <c:v>Ib</c:v>
                </c:pt>
              </c:strCache>
            </c:strRef>
          </c:tx>
          <c:spPr>
            <a:solidFill>
              <a:srgbClr val="4a7ebb"/>
            </a:solidFill>
            <a:ln w="1908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System'!$X$21:$Y$21</c:f>
              <c:numCache>
                <c:formatCode>General</c:formatCode>
                <c:ptCount val="2"/>
                <c:pt idx="0">
                  <c:v>0</c:v>
                </c:pt>
                <c:pt idx="1">
                  <c:v>-15.1473549425475</c:v>
                </c:pt>
              </c:numCache>
            </c:numRef>
          </c:xVal>
          <c:yVal>
            <c:numRef>
              <c:f>'3-phasiges System'!$Z$21:$AA$21</c:f>
              <c:numCache>
                <c:formatCode>General</c:formatCode>
                <c:ptCount val="2"/>
                <c:pt idx="0">
                  <c:v>0</c:v>
                </c:pt>
                <c:pt idx="1">
                  <c:v>-1.88968209448949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'3-phasiges System'!$T$22:$T$22</c:f>
              <c:strCache>
                <c:ptCount val="1"/>
                <c:pt idx="0">
                  <c:v>Ic</c:v>
                </c:pt>
              </c:strCache>
            </c:strRef>
          </c:tx>
          <c:spPr>
            <a:solidFill>
              <a:srgbClr val="be4b48"/>
            </a:solidFill>
            <a:ln w="1908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'3-phasiges System'!$X$22:$Y$22</c:f>
              <c:numCache>
                <c:formatCode>General</c:formatCode>
                <c:ptCount val="2"/>
                <c:pt idx="0">
                  <c:v>0</c:v>
                </c:pt>
                <c:pt idx="1">
                  <c:v>2.97420180940634</c:v>
                </c:pt>
              </c:numCache>
            </c:numRef>
          </c:xVal>
          <c:yVal>
            <c:numRef>
              <c:f>'3-phasiges System'!$Z$22:$AA$22</c:f>
              <c:numCache>
                <c:formatCode>General</c:formatCode>
                <c:ptCount val="2"/>
                <c:pt idx="0">
                  <c:v>0</c:v>
                </c:pt>
                <c:pt idx="1">
                  <c:v>11.0998722646677</c:v>
                </c:pt>
              </c:numCache>
            </c:numRef>
          </c:yVal>
          <c:smooth val="0"/>
        </c:ser>
        <c:axId val="53243730"/>
        <c:axId val="62528564"/>
      </c:scatterChart>
      <c:valAx>
        <c:axId val="53243730"/>
        <c:scaling>
          <c:orientation val="minMax"/>
          <c:max val="10"/>
          <c:min val="-1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2528564"/>
        <c:crosses val="autoZero"/>
        <c:crossBetween val="midCat"/>
        <c:majorUnit val="1"/>
      </c:valAx>
      <c:valAx>
        <c:axId val="62528564"/>
        <c:scaling>
          <c:orientation val="minMax"/>
          <c:max val="10"/>
          <c:min val="-1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3243730"/>
        <c:crosses val="autoZero"/>
        <c:crossBetween val="midCat"/>
        <c:majorUnit val="1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4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chart" Target="../charts/chart14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Relationship Id="rId3" Type="http://schemas.openxmlformats.org/officeDocument/2006/relationships/chart" Target="../charts/chart17.xml"/><Relationship Id="rId4" Type="http://schemas.openxmlformats.org/officeDocument/2006/relationships/chart" Target="../charts/chart18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9.xml"/><Relationship Id="rId2" Type="http://schemas.openxmlformats.org/officeDocument/2006/relationships/chart" Target="../charts/chart20.xml"/><Relationship Id="rId3" Type="http://schemas.openxmlformats.org/officeDocument/2006/relationships/chart" Target="../charts/chart21.xml"/><Relationship Id="rId4" Type="http://schemas.openxmlformats.org/officeDocument/2006/relationships/chart" Target="../charts/chart22.xml"/><Relationship Id="rId5" Type="http://schemas.openxmlformats.org/officeDocument/2006/relationships/chart" Target="../charts/chart23.xml"/><Relationship Id="rId6" Type="http://schemas.openxmlformats.org/officeDocument/2006/relationships/chart" Target="../charts/chart2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317520</xdr:colOff>
      <xdr:row>6</xdr:row>
      <xdr:rowOff>25560</xdr:rowOff>
    </xdr:from>
    <xdr:to>
      <xdr:col>20</xdr:col>
      <xdr:colOff>48960</xdr:colOff>
      <xdr:row>20</xdr:row>
      <xdr:rowOff>100080</xdr:rowOff>
    </xdr:to>
    <xdr:graphicFrame>
      <xdr:nvGraphicFramePr>
        <xdr:cNvPr id="0" name="Diagramm 1"/>
        <xdr:cNvGraphicFramePr/>
      </xdr:nvGraphicFramePr>
      <xdr:xfrm>
        <a:off x="4467600" y="1168560"/>
        <a:ext cx="11694960" cy="2741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</xdr:row>
      <xdr:rowOff>0</xdr:rowOff>
    </xdr:from>
    <xdr:to>
      <xdr:col>5</xdr:col>
      <xdr:colOff>747360</xdr:colOff>
      <xdr:row>9</xdr:row>
      <xdr:rowOff>74520</xdr:rowOff>
    </xdr:to>
    <xdr:pic>
      <xdr:nvPicPr>
        <xdr:cNvPr id="1" name="Bild 1" descr=""/>
        <xdr:cNvPicPr/>
      </xdr:nvPicPr>
      <xdr:blipFill>
        <a:blip r:embed="rId1"/>
        <a:stretch/>
      </xdr:blipFill>
      <xdr:spPr>
        <a:xfrm>
          <a:off x="0" y="190440"/>
          <a:ext cx="4735080" cy="1598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120600</xdr:colOff>
      <xdr:row>12</xdr:row>
      <xdr:rowOff>0</xdr:rowOff>
    </xdr:from>
    <xdr:to>
      <xdr:col>8</xdr:col>
      <xdr:colOff>36360</xdr:colOff>
      <xdr:row>31</xdr:row>
      <xdr:rowOff>36360</xdr:rowOff>
    </xdr:to>
    <xdr:graphicFrame>
      <xdr:nvGraphicFramePr>
        <xdr:cNvPr id="2" name="Diagramm 6"/>
        <xdr:cNvGraphicFramePr/>
      </xdr:nvGraphicFramePr>
      <xdr:xfrm>
        <a:off x="120600" y="2286000"/>
        <a:ext cx="6054120" cy="3655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9</xdr:row>
      <xdr:rowOff>50760</xdr:rowOff>
    </xdr:from>
    <xdr:to>
      <xdr:col>9</xdr:col>
      <xdr:colOff>176040</xdr:colOff>
      <xdr:row>43</xdr:row>
      <xdr:rowOff>66960</xdr:rowOff>
    </xdr:to>
    <xdr:graphicFrame>
      <xdr:nvGraphicFramePr>
        <xdr:cNvPr id="3" name="Diagramm 4"/>
        <xdr:cNvGraphicFramePr/>
      </xdr:nvGraphicFramePr>
      <xdr:xfrm>
        <a:off x="0" y="1765080"/>
        <a:ext cx="7111800" cy="649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362520</xdr:colOff>
      <xdr:row>12</xdr:row>
      <xdr:rowOff>54720</xdr:rowOff>
    </xdr:from>
    <xdr:to>
      <xdr:col>28</xdr:col>
      <xdr:colOff>289080</xdr:colOff>
      <xdr:row>46</xdr:row>
      <xdr:rowOff>90000</xdr:rowOff>
    </xdr:to>
    <xdr:graphicFrame>
      <xdr:nvGraphicFramePr>
        <xdr:cNvPr id="4" name="Diagramm 5"/>
        <xdr:cNvGraphicFramePr/>
      </xdr:nvGraphicFramePr>
      <xdr:xfrm>
        <a:off x="15103080" y="2340720"/>
        <a:ext cx="7104600" cy="6512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59</xdr:row>
      <xdr:rowOff>69120</xdr:rowOff>
    </xdr:from>
    <xdr:to>
      <xdr:col>9</xdr:col>
      <xdr:colOff>176040</xdr:colOff>
      <xdr:row>93</xdr:row>
      <xdr:rowOff>59040</xdr:rowOff>
    </xdr:to>
    <xdr:graphicFrame>
      <xdr:nvGraphicFramePr>
        <xdr:cNvPr id="5" name="Diagramm 4"/>
        <xdr:cNvGraphicFramePr/>
      </xdr:nvGraphicFramePr>
      <xdr:xfrm>
        <a:off x="0" y="11308320"/>
        <a:ext cx="7111800" cy="6467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362520</xdr:colOff>
      <xdr:row>62</xdr:row>
      <xdr:rowOff>70560</xdr:rowOff>
    </xdr:from>
    <xdr:to>
      <xdr:col>28</xdr:col>
      <xdr:colOff>289080</xdr:colOff>
      <xdr:row>96</xdr:row>
      <xdr:rowOff>92520</xdr:rowOff>
    </xdr:to>
    <xdr:graphicFrame>
      <xdr:nvGraphicFramePr>
        <xdr:cNvPr id="6" name="Diagramm 5"/>
        <xdr:cNvGraphicFramePr/>
      </xdr:nvGraphicFramePr>
      <xdr:xfrm>
        <a:off x="15103080" y="11881440"/>
        <a:ext cx="7104600" cy="6499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9</xdr:row>
      <xdr:rowOff>51120</xdr:rowOff>
    </xdr:from>
    <xdr:to>
      <xdr:col>9</xdr:col>
      <xdr:colOff>176040</xdr:colOff>
      <xdr:row>43</xdr:row>
      <xdr:rowOff>61920</xdr:rowOff>
    </xdr:to>
    <xdr:graphicFrame>
      <xdr:nvGraphicFramePr>
        <xdr:cNvPr id="7" name="Diagramm 4"/>
        <xdr:cNvGraphicFramePr/>
      </xdr:nvGraphicFramePr>
      <xdr:xfrm>
        <a:off x="0" y="1765440"/>
        <a:ext cx="7111800" cy="6487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25560</xdr:colOff>
      <xdr:row>48</xdr:row>
      <xdr:rowOff>25560</xdr:rowOff>
    </xdr:from>
    <xdr:to>
      <xdr:col>9</xdr:col>
      <xdr:colOff>201600</xdr:colOff>
      <xdr:row>82</xdr:row>
      <xdr:rowOff>74520</xdr:rowOff>
    </xdr:to>
    <xdr:graphicFrame>
      <xdr:nvGraphicFramePr>
        <xdr:cNvPr id="8" name="Diagramm 5"/>
        <xdr:cNvGraphicFramePr/>
      </xdr:nvGraphicFramePr>
      <xdr:xfrm>
        <a:off x="25560" y="9169560"/>
        <a:ext cx="7111800" cy="6525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241560</xdr:colOff>
      <xdr:row>54</xdr:row>
      <xdr:rowOff>0</xdr:rowOff>
    </xdr:from>
    <xdr:to>
      <xdr:col>19</xdr:col>
      <xdr:colOff>24120</xdr:colOff>
      <xdr:row>88</xdr:row>
      <xdr:rowOff>61560</xdr:rowOff>
    </xdr:to>
    <xdr:graphicFrame>
      <xdr:nvGraphicFramePr>
        <xdr:cNvPr id="9" name="Diagramm 6"/>
        <xdr:cNvGraphicFramePr/>
      </xdr:nvGraphicFramePr>
      <xdr:xfrm>
        <a:off x="7641720" y="10287000"/>
        <a:ext cx="7200720" cy="6538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23</xdr:col>
      <xdr:colOff>360</xdr:colOff>
      <xdr:row>53</xdr:row>
      <xdr:rowOff>360</xdr:rowOff>
    </xdr:from>
    <xdr:to>
      <xdr:col>31</xdr:col>
      <xdr:colOff>684360</xdr:colOff>
      <xdr:row>87</xdr:row>
      <xdr:rowOff>61920</xdr:rowOff>
    </xdr:to>
    <xdr:graphicFrame>
      <xdr:nvGraphicFramePr>
        <xdr:cNvPr id="10" name="Diagramm 7"/>
        <xdr:cNvGraphicFramePr/>
      </xdr:nvGraphicFramePr>
      <xdr:xfrm>
        <a:off x="18008640" y="10096560"/>
        <a:ext cx="7064640" cy="6538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27</xdr:col>
      <xdr:colOff>584280</xdr:colOff>
      <xdr:row>8</xdr:row>
      <xdr:rowOff>101520</xdr:rowOff>
    </xdr:from>
    <xdr:to>
      <xdr:col>36</xdr:col>
      <xdr:colOff>430200</xdr:colOff>
      <xdr:row>41</xdr:row>
      <xdr:rowOff>23400</xdr:rowOff>
    </xdr:to>
    <xdr:graphicFrame>
      <xdr:nvGraphicFramePr>
        <xdr:cNvPr id="11" name="Diagramm 11"/>
        <xdr:cNvGraphicFramePr/>
      </xdr:nvGraphicFramePr>
      <xdr:xfrm>
        <a:off x="21782880" y="1625400"/>
        <a:ext cx="7023960" cy="620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38</xdr:col>
      <xdr:colOff>140040</xdr:colOff>
      <xdr:row>9</xdr:row>
      <xdr:rowOff>25920</xdr:rowOff>
    </xdr:from>
    <xdr:to>
      <xdr:col>46</xdr:col>
      <xdr:colOff>239400</xdr:colOff>
      <xdr:row>41</xdr:row>
      <xdr:rowOff>24120</xdr:rowOff>
    </xdr:to>
    <xdr:graphicFrame>
      <xdr:nvGraphicFramePr>
        <xdr:cNvPr id="12" name="Diagramm 12"/>
        <xdr:cNvGraphicFramePr/>
      </xdr:nvGraphicFramePr>
      <xdr:xfrm>
        <a:off x="30111840" y="1740240"/>
        <a:ext cx="6480000" cy="6094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66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K5" activeCellId="0" sqref="K5"/>
    </sheetView>
  </sheetViews>
  <sheetFormatPr defaultColWidth="10.296875" defaultRowHeight="15" zeroHeight="false" outlineLevelRow="0" outlineLevelCol="0"/>
  <cols>
    <col collapsed="false" customWidth="true" hidden="false" outlineLevel="0" max="4" min="1" style="1" width="10.83"/>
  </cols>
  <sheetData>
    <row r="1" customFormat="false" ht="15" hidden="false" customHeight="false" outlineLevel="0" collapsed="false">
      <c r="A1" s="2" t="s">
        <v>0</v>
      </c>
      <c r="B1" s="3"/>
      <c r="C1" s="3"/>
      <c r="D1" s="4" t="s">
        <v>1</v>
      </c>
      <c r="E1" s="5"/>
      <c r="F1" s="5" t="n">
        <f aca="false">2*3.142*50*F2/1000</f>
        <v>0.3142</v>
      </c>
      <c r="G1" s="5" t="s">
        <v>2</v>
      </c>
      <c r="H1" s="6" t="s">
        <v>3</v>
      </c>
      <c r="I1" s="7" t="n">
        <v>45</v>
      </c>
      <c r="J1" s="8" t="s">
        <v>4</v>
      </c>
    </row>
    <row r="2" customFormat="false" ht="15" hidden="false" customHeight="false" outlineLevel="0" collapsed="false">
      <c r="A2" s="9" t="s">
        <v>5</v>
      </c>
      <c r="B2" s="10"/>
      <c r="C2" s="10"/>
      <c r="D2" s="11" t="s">
        <v>6</v>
      </c>
      <c r="E2" s="12"/>
      <c r="F2" s="12" t="n">
        <v>1</v>
      </c>
      <c r="G2" s="12" t="s">
        <v>7</v>
      </c>
      <c r="H2" s="12"/>
      <c r="I2" s="12" t="n">
        <f aca="false">I1*2*3.142/360</f>
        <v>0.7855</v>
      </c>
      <c r="J2" s="13" t="s">
        <v>8</v>
      </c>
    </row>
    <row r="3" customFormat="false" ht="15" hidden="false" customHeight="false" outlineLevel="0" collapsed="false">
      <c r="A3" s="14"/>
      <c r="B3" s="15"/>
      <c r="C3" s="15"/>
      <c r="D3" s="16" t="s">
        <v>9</v>
      </c>
      <c r="E3" s="17"/>
      <c r="F3" s="17"/>
      <c r="G3" s="17"/>
      <c r="H3" s="17"/>
      <c r="I3" s="17"/>
      <c r="J3" s="18"/>
    </row>
    <row r="4" customFormat="false" ht="15" hidden="false" customHeight="false" outlineLevel="0" collapsed="false">
      <c r="D4" s="19"/>
    </row>
    <row r="5" customFormat="false" ht="15" hidden="false" customHeight="false" outlineLevel="0" collapsed="false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20" t="n">
        <f aca="false">SUM($D$6:$D$66)/60</f>
        <v>0.353487617320433</v>
      </c>
    </row>
    <row r="6" customFormat="false" ht="15" hidden="false" customHeight="false" outlineLevel="0" collapsed="false">
      <c r="A6" s="1" t="n">
        <v>0</v>
      </c>
      <c r="B6" s="21" t="n">
        <f aca="false">SIN($F$1*A6)</f>
        <v>0</v>
      </c>
      <c r="C6" s="21" t="n">
        <f aca="false">SIN($F$1*A6+$I$2)</f>
        <v>0.707178786872067</v>
      </c>
      <c r="D6" s="21" t="n">
        <f aca="false">B6*C6</f>
        <v>0</v>
      </c>
      <c r="E6" s="21" t="n">
        <f aca="false">$F$5</f>
        <v>0.353487617320433</v>
      </c>
    </row>
    <row r="7" customFormat="false" ht="15" hidden="false" customHeight="false" outlineLevel="0" collapsed="false">
      <c r="A7" s="1" t="n">
        <v>1</v>
      </c>
      <c r="B7" s="21" t="n">
        <f aca="false">SIN($F$1*A7)</f>
        <v>0.309055735064341</v>
      </c>
      <c r="C7" s="21" t="n">
        <f aca="false">SIN($F$1*A7+$I$2)</f>
        <v>0.891071241122718</v>
      </c>
      <c r="D7" s="21" t="n">
        <f aca="false">B7*C7</f>
        <v>0.275390677419876</v>
      </c>
      <c r="E7" s="21" t="n">
        <f aca="false">$F$5</f>
        <v>0.353487617320433</v>
      </c>
    </row>
    <row r="8" customFormat="false" ht="15" hidden="false" customHeight="false" outlineLevel="0" collapsed="false">
      <c r="A8" s="1" t="n">
        <v>2</v>
      </c>
      <c r="B8" s="21" t="n">
        <f aca="false">SIN($F$1*A8)</f>
        <v>0.587851160375454</v>
      </c>
      <c r="C8" s="21" t="n">
        <f aca="false">SIN($F$1*A8+$I$2)</f>
        <v>0.987716999359291</v>
      </c>
      <c r="D8" s="21" t="n">
        <f aca="false">B8*C8</f>
        <v>0.580630584195921</v>
      </c>
      <c r="E8" s="21" t="n">
        <f aca="false">$F$5</f>
        <v>0.353487617320433</v>
      </c>
    </row>
    <row r="9" customFormat="false" ht="15" hidden="false" customHeight="false" outlineLevel="0" collapsed="false">
      <c r="A9" s="1" t="n">
        <v>3</v>
      </c>
      <c r="B9" s="21" t="n">
        <f aca="false">SIN($F$1*A9)</f>
        <v>0.809088817997668</v>
      </c>
      <c r="C9" s="21" t="n">
        <f aca="false">SIN($F$1*A9+$I$2)</f>
        <v>0.987653268147568</v>
      </c>
      <c r="D9" s="21" t="n">
        <f aca="false">B9*C9</f>
        <v>0.799099215317049</v>
      </c>
      <c r="E9" s="21" t="n">
        <f aca="false">$F$5</f>
        <v>0.353487617320433</v>
      </c>
    </row>
    <row r="10" customFormat="false" ht="15" hidden="false" customHeight="false" outlineLevel="0" collapsed="false">
      <c r="A10" s="1" t="n">
        <v>4</v>
      </c>
      <c r="B10" s="21" t="n">
        <f aca="false">SIN($F$1*A10)</f>
        <v>0.951106854455483</v>
      </c>
      <c r="C10" s="21" t="n">
        <f aca="false">SIN($F$1*A10+$I$2)</f>
        <v>0.890886287547151</v>
      </c>
      <c r="D10" s="21" t="n">
        <f aca="false">B10*C10</f>
        <v>0.847328054626494</v>
      </c>
      <c r="E10" s="21" t="n">
        <f aca="false">$F$5</f>
        <v>0.353487617320433</v>
      </c>
    </row>
    <row r="11" customFormat="false" ht="15" hidden="false" customHeight="false" outlineLevel="0" collapsed="false">
      <c r="A11" s="1" t="n">
        <v>5</v>
      </c>
      <c r="B11" s="21" t="n">
        <f aca="false">SIN($F$1*A11)</f>
        <v>0.999999979258613</v>
      </c>
      <c r="C11" s="21" t="n">
        <f aca="false">SIN($F$1*A11+$I$2)</f>
        <v>0.706890720133851</v>
      </c>
      <c r="D11" s="21" t="n">
        <f aca="false">B11*C11</f>
        <v>0.706890705471957</v>
      </c>
      <c r="E11" s="21" t="n">
        <f aca="false">$F$5</f>
        <v>0.353487617320433</v>
      </c>
    </row>
    <row r="12" customFormat="false" ht="15" hidden="false" customHeight="false" outlineLevel="0" collapsed="false">
      <c r="A12" s="1" t="n">
        <v>6</v>
      </c>
      <c r="B12" s="21" t="n">
        <f aca="false">SIN($F$1*A12)</f>
        <v>0.950980961712121</v>
      </c>
      <c r="C12" s="21" t="n">
        <f aca="false">SIN($F$1*A12+$I$2)</f>
        <v>0.453681966469602</v>
      </c>
      <c r="D12" s="21" t="n">
        <f aca="false">B12*C12</f>
        <v>0.431442912784709</v>
      </c>
      <c r="E12" s="21" t="n">
        <f aca="false">$F$5</f>
        <v>0.353487617320433</v>
      </c>
    </row>
    <row r="13" customFormat="false" ht="15" hidden="false" customHeight="false" outlineLevel="0" collapsed="false">
      <c r="A13" s="1" t="n">
        <v>7</v>
      </c>
      <c r="B13" s="21" t="n">
        <f aca="false">SIN($F$1*A13)</f>
        <v>0.808849358939409</v>
      </c>
      <c r="C13" s="21" t="n">
        <f aca="false">SIN($F$1*A13+$I$2)</f>
        <v>0.156052238601573</v>
      </c>
      <c r="D13" s="21" t="n">
        <f aca="false">B13*C13</f>
        <v>0.126222753153942</v>
      </c>
      <c r="E13" s="21" t="n">
        <f aca="false">$F$5</f>
        <v>0.353487617320433</v>
      </c>
    </row>
    <row r="14" customFormat="false" ht="15" hidden="false" customHeight="false" outlineLevel="0" collapsed="false">
      <c r="A14" s="1" t="n">
        <v>8</v>
      </c>
      <c r="B14" s="21" t="n">
        <f aca="false">SIN($F$1*A14)</f>
        <v>0.587521580952183</v>
      </c>
      <c r="C14" s="21" t="n">
        <f aca="false">SIN($F$1*A14+$I$2)</f>
        <v>-0.156856898583307</v>
      </c>
      <c r="D14" s="21" t="n">
        <f aca="false">B14*C14</f>
        <v>-0.0921568130389208</v>
      </c>
      <c r="E14" s="21" t="n">
        <f aca="false">$F$5</f>
        <v>0.353487617320433</v>
      </c>
    </row>
    <row r="15" customFormat="false" ht="15" hidden="false" customHeight="false" outlineLevel="0" collapsed="false">
      <c r="A15" s="1" t="n">
        <v>9</v>
      </c>
      <c r="B15" s="21" t="n">
        <f aca="false">SIN($F$1*A15)</f>
        <v>0.308668305104134</v>
      </c>
      <c r="C15" s="21" t="n">
        <f aca="false">SIN($F$1*A15+$I$2)</f>
        <v>-0.454407840467028</v>
      </c>
      <c r="D15" s="21" t="n">
        <f aca="false">B15*C15</f>
        <v>-0.140261297942987</v>
      </c>
      <c r="E15" s="21" t="n">
        <f aca="false">$F$5</f>
        <v>0.353487617320433</v>
      </c>
    </row>
    <row r="16" customFormat="false" ht="15" hidden="false" customHeight="false" outlineLevel="0" collapsed="false">
      <c r="A16" s="1" t="n">
        <v>10</v>
      </c>
      <c r="B16" s="21" t="n">
        <f aca="false">SIN($F$1*A16)</f>
        <v>-0.000407346398941426</v>
      </c>
      <c r="C16" s="21" t="n">
        <f aca="false">SIN($F$1*A16+$I$2)</f>
        <v>-0.70746673626733</v>
      </c>
      <c r="D16" s="21" t="n">
        <f aca="false">B16*C16</f>
        <v>0.000288184027389341</v>
      </c>
      <c r="E16" s="21" t="n">
        <f aca="false">$F$5</f>
        <v>0.353487617320433</v>
      </c>
    </row>
    <row r="17" customFormat="false" ht="15" hidden="false" customHeight="false" outlineLevel="0" collapsed="false">
      <c r="A17" s="1" t="n">
        <v>11</v>
      </c>
      <c r="B17" s="21" t="n">
        <f aca="false">SIN($F$1*A17)</f>
        <v>-0.309443113742591</v>
      </c>
      <c r="C17" s="21" t="n">
        <f aca="false">SIN($F$1*A17+$I$2)</f>
        <v>-0.891256046841857</v>
      </c>
      <c r="D17" s="21" t="n">
        <f aca="false">B17*C17</f>
        <v>0.275793046276657</v>
      </c>
      <c r="E17" s="21" t="n">
        <f aca="false">$F$5</f>
        <v>0.353487617320433</v>
      </c>
    </row>
    <row r="18" customFormat="false" ht="15" hidden="false" customHeight="false" outlineLevel="0" collapsed="false">
      <c r="A18" s="1" t="n">
        <v>12</v>
      </c>
      <c r="B18" s="21" t="n">
        <f aca="false">SIN($F$1*A18)</f>
        <v>-0.588180642255938</v>
      </c>
      <c r="C18" s="21" t="n">
        <f aca="false">SIN($F$1*A18+$I$2)</f>
        <v>-0.98778056667805</v>
      </c>
      <c r="D18" s="21" t="n">
        <f aca="false">B18*C18</f>
        <v>0.58099340811663</v>
      </c>
      <c r="E18" s="21" t="n">
        <f aca="false">$F$5</f>
        <v>0.353487617320433</v>
      </c>
    </row>
    <row r="19" customFormat="false" ht="15" hidden="false" customHeight="false" outlineLevel="0" collapsed="false">
      <c r="A19" s="1" t="n">
        <v>13</v>
      </c>
      <c r="B19" s="21" t="n">
        <f aca="false">SIN($F$1*A19)</f>
        <v>-0.809328142802933</v>
      </c>
      <c r="C19" s="21" t="n">
        <f aca="false">SIN($F$1*A19+$I$2)</f>
        <v>-0.987589373053455</v>
      </c>
      <c r="D19" s="21" t="n">
        <f aca="false">B19*C19</f>
        <v>0.799283873145266</v>
      </c>
      <c r="E19" s="21" t="n">
        <f aca="false">$F$5</f>
        <v>0.353487617320433</v>
      </c>
    </row>
    <row r="20" customFormat="false" ht="15" hidden="false" customHeight="false" outlineLevel="0" collapsed="false">
      <c r="A20" s="1" t="n">
        <v>14</v>
      </c>
      <c r="B20" s="21" t="n">
        <f aca="false">SIN($F$1*A20)</f>
        <v>-0.951232589380643</v>
      </c>
      <c r="C20" s="21" t="n">
        <f aca="false">SIN($F$1*A20+$I$2)</f>
        <v>-0.890701186145847</v>
      </c>
      <c r="D20" s="21" t="n">
        <f aca="false">B20*C20</f>
        <v>0.847263995661924</v>
      </c>
      <c r="E20" s="21" t="n">
        <f aca="false">$F$5</f>
        <v>0.353487617320433</v>
      </c>
    </row>
    <row r="21" customFormat="false" ht="15" hidden="false" customHeight="false" outlineLevel="0" collapsed="false">
      <c r="A21" s="1" t="n">
        <v>15</v>
      </c>
      <c r="B21" s="21" t="n">
        <f aca="false">SIN($F$1*A21)</f>
        <v>-0.999999813327521</v>
      </c>
      <c r="C21" s="21" t="n">
        <f aca="false">SIN($F$1*A21+$I$2)</f>
        <v>-0.706602536100485</v>
      </c>
      <c r="D21" s="21" t="n">
        <f aca="false">B21*C21</f>
        <v>0.706602404197237</v>
      </c>
      <c r="E21" s="21" t="n">
        <f aca="false">$F$5</f>
        <v>0.353487617320433</v>
      </c>
    </row>
    <row r="22" customFormat="false" ht="15" hidden="false" customHeight="false" outlineLevel="0" collapsed="false">
      <c r="A22" s="1" t="n">
        <v>16</v>
      </c>
      <c r="B22" s="21" t="n">
        <f aca="false">SIN($F$1*A22)</f>
        <v>-0.950854911171447</v>
      </c>
      <c r="C22" s="21" t="n">
        <f aca="false">SIN($F$1*A22+$I$2)</f>
        <v>-0.453318916520856</v>
      </c>
      <c r="D22" s="21" t="n">
        <f aca="false">B22*C22</f>
        <v>0.431040518100776</v>
      </c>
      <c r="E22" s="21" t="n">
        <f aca="false">$F$5</f>
        <v>0.353487617320433</v>
      </c>
    </row>
    <row r="23" customFormat="false" ht="15" hidden="false" customHeight="false" outlineLevel="0" collapsed="false">
      <c r="A23" s="1" t="n">
        <v>17</v>
      </c>
      <c r="B23" s="21" t="n">
        <f aca="false">SIN($F$1*A23)</f>
        <v>-0.80860976566789</v>
      </c>
      <c r="C23" s="21" t="n">
        <f aca="false">SIN($F$1*A23+$I$2)</f>
        <v>-0.155649869736447</v>
      </c>
      <c r="D23" s="21" t="n">
        <f aca="false">B23*C23</f>
        <v>0.125860004693826</v>
      </c>
      <c r="E23" s="21" t="n">
        <f aca="false">$F$5</f>
        <v>0.353487617320433</v>
      </c>
    </row>
    <row r="24" customFormat="false" ht="15" hidden="false" customHeight="false" outlineLevel="0" collapsed="false">
      <c r="A24" s="1" t="n">
        <v>18</v>
      </c>
      <c r="B24" s="21" t="n">
        <f aca="false">SIN($F$1*A24)</f>
        <v>-0.587191904040812</v>
      </c>
      <c r="C24" s="21" t="n">
        <f aca="false">SIN($F$1*A24+$I$2)</f>
        <v>0.157259189566397</v>
      </c>
      <c r="D24" s="21" t="n">
        <f aca="false">B24*C24</f>
        <v>-0.0923413229494079</v>
      </c>
      <c r="E24" s="21" t="n">
        <f aca="false">$F$5</f>
        <v>0.353487617320433</v>
      </c>
    </row>
    <row r="25" customFormat="false" ht="15" hidden="false" customHeight="false" outlineLevel="0" collapsed="false">
      <c r="A25" s="1" t="n">
        <v>19</v>
      </c>
      <c r="B25" s="21" t="n">
        <f aca="false">SIN($F$1*A25)</f>
        <v>-0.308280823926258</v>
      </c>
      <c r="C25" s="21" t="n">
        <f aca="false">SIN($F$1*A25+$I$2)</f>
        <v>0.454770664395262</v>
      </c>
      <c r="D25" s="21" t="n">
        <f aca="false">B25*C25</f>
        <v>-0.140197075117263</v>
      </c>
      <c r="E25" s="21" t="n">
        <f aca="false">$F$5</f>
        <v>0.353487617320433</v>
      </c>
    </row>
    <row r="26" customFormat="false" ht="15" hidden="false" customHeight="false" outlineLevel="0" collapsed="false">
      <c r="A26" s="1" t="n">
        <v>20</v>
      </c>
      <c r="B26" s="21" t="n">
        <f aca="false">SIN($F$1*A26)</f>
        <v>0.000814692730291418</v>
      </c>
      <c r="C26" s="21" t="n">
        <f aca="false">SIN($F$1*A26+$I$2)</f>
        <v>0.707754568271864</v>
      </c>
      <c r="D26" s="21" t="n">
        <f aca="false">B26*C26</f>
        <v>0.000576602501601629</v>
      </c>
      <c r="E26" s="21" t="n">
        <f aca="false">$F$5</f>
        <v>0.353487617320433</v>
      </c>
    </row>
    <row r="27" customFormat="false" ht="15" hidden="false" customHeight="false" outlineLevel="0" collapsed="false">
      <c r="A27" s="1" t="n">
        <v>21</v>
      </c>
      <c r="B27" s="21" t="n">
        <f aca="false">SIN($F$1*A27)</f>
        <v>0.309830441074606</v>
      </c>
      <c r="C27" s="21" t="n">
        <f aca="false">SIN($F$1*A27+$I$2)</f>
        <v>0.891440704673904</v>
      </c>
      <c r="D27" s="21" t="n">
        <f aca="false">B27*C27</f>
        <v>0.276195466720973</v>
      </c>
      <c r="E27" s="21" t="n">
        <f aca="false">$F$5</f>
        <v>0.353487617320433</v>
      </c>
    </row>
    <row r="28" customFormat="false" ht="15" hidden="false" customHeight="false" outlineLevel="0" collapsed="false">
      <c r="A28" s="1" t="n">
        <v>22</v>
      </c>
      <c r="B28" s="21" t="n">
        <f aca="false">SIN($F$1*A28)</f>
        <v>0.588510026538964</v>
      </c>
      <c r="C28" s="21" t="n">
        <f aca="false">SIN($F$1*A28+$I$2)</f>
        <v>0.987843970093298</v>
      </c>
      <c r="D28" s="21" t="n">
        <f aca="false">B28*C28</f>
        <v>0.581356081055962</v>
      </c>
      <c r="E28" s="21" t="n">
        <f aca="false">$F$5</f>
        <v>0.353487617320433</v>
      </c>
    </row>
    <row r="29" customFormat="false" ht="15" hidden="false" customHeight="false" outlineLevel="0" collapsed="false">
      <c r="A29" s="1" t="n">
        <v>23</v>
      </c>
      <c r="B29" s="21" t="n">
        <f aca="false">SIN($F$1*A29)</f>
        <v>0.809567333315493</v>
      </c>
      <c r="C29" s="21" t="n">
        <f aca="false">SIN($F$1*A29+$I$2)</f>
        <v>0.987525314087556</v>
      </c>
      <c r="D29" s="21" t="n">
        <f aca="false">B29*C29</f>
        <v>0.799468235107407</v>
      </c>
      <c r="E29" s="21" t="n">
        <f aca="false">$F$5</f>
        <v>0.353487617320433</v>
      </c>
    </row>
    <row r="30" customFormat="false" ht="15" hidden="false" customHeight="false" outlineLevel="0" collapsed="false">
      <c r="A30" s="1" t="n">
        <v>24</v>
      </c>
      <c r="B30" s="21" t="n">
        <f aca="false">SIN($F$1*A30)</f>
        <v>0.951358166466736</v>
      </c>
      <c r="C30" s="21" t="n">
        <f aca="false">SIN($F$1*A30+$I$2)</f>
        <v>0.890515936949519</v>
      </c>
      <c r="D30" s="21" t="n">
        <f aca="false">B30*C30</f>
        <v>0.847199608985702</v>
      </c>
      <c r="E30" s="21" t="n">
        <f aca="false">$F$5</f>
        <v>0.353487617320433</v>
      </c>
    </row>
    <row r="31" customFormat="false" ht="15" hidden="false" customHeight="false" outlineLevel="0" collapsed="false">
      <c r="A31" s="1" t="n">
        <v>25</v>
      </c>
      <c r="B31" s="21" t="n">
        <f aca="false">SIN($F$1*A31)</f>
        <v>0.999999481465364</v>
      </c>
      <c r="C31" s="21" t="n">
        <f aca="false">SIN($F$1*A31+$I$2)</f>
        <v>0.706314234819785</v>
      </c>
      <c r="D31" s="21" t="n">
        <f aca="false">B31*C31</f>
        <v>0.706313868571391</v>
      </c>
      <c r="E31" s="21" t="n">
        <f aca="false">$F$5</f>
        <v>0.353487617320433</v>
      </c>
    </row>
    <row r="32" customFormat="false" ht="15" hidden="false" customHeight="false" outlineLevel="0" collapsed="false">
      <c r="A32" s="1" t="n">
        <v>26</v>
      </c>
      <c r="B32" s="21" t="n">
        <f aca="false">SIN($F$1*A32)</f>
        <v>0.950728702854375</v>
      </c>
      <c r="C32" s="21" t="n">
        <f aca="false">SIN($F$1*A32+$I$2)</f>
        <v>0.452955791352405</v>
      </c>
      <c r="D32" s="21" t="n">
        <f aca="false">B32*C32</f>
        <v>0.430638071962849</v>
      </c>
      <c r="E32" s="21" t="n">
        <f aca="false">$F$5</f>
        <v>0.353487617320433</v>
      </c>
    </row>
    <row r="33" customFormat="false" ht="15" hidden="false" customHeight="false" outlineLevel="0" collapsed="false">
      <c r="A33" s="1" t="n">
        <v>27</v>
      </c>
      <c r="B33" s="21" t="n">
        <f aca="false">SIN($F$1*A33)</f>
        <v>0.808370038222866</v>
      </c>
      <c r="C33" s="21" t="n">
        <f aca="false">SIN($F$1*A33+$I$2)</f>
        <v>0.155247475044166</v>
      </c>
      <c r="D33" s="21" t="n">
        <f aca="false">B33*C33</f>
        <v>0.125497407335456</v>
      </c>
      <c r="E33" s="21" t="n">
        <f aca="false">$F$5</f>
        <v>0.353487617320433</v>
      </c>
    </row>
    <row r="34" customFormat="false" ht="15" hidden="false" customHeight="false" outlineLevel="0" collapsed="false">
      <c r="A34" s="1" t="n">
        <v>28</v>
      </c>
      <c r="B34" s="21" t="n">
        <f aca="false">SIN($F$1*A34)</f>
        <v>0.586862129696046</v>
      </c>
      <c r="C34" s="21" t="n">
        <f aca="false">SIN($F$1*A34+$I$2)</f>
        <v>-0.157661454455298</v>
      </c>
      <c r="D34" s="21" t="n">
        <f aca="false">B34*C34</f>
        <v>-0.0925255369326126</v>
      </c>
      <c r="E34" s="21" t="n">
        <f aca="false">$F$5</f>
        <v>0.353487617320433</v>
      </c>
    </row>
    <row r="35" customFormat="false" ht="15" hidden="false" customHeight="false" outlineLevel="0" collapsed="false">
      <c r="A35" s="1" t="n">
        <v>29</v>
      </c>
      <c r="B35" s="21" t="n">
        <f aca="false">SIN($F$1*A35)</f>
        <v>0.307893291595006</v>
      </c>
      <c r="C35" s="21" t="n">
        <f aca="false">SIN($F$1*A35+$I$2)</f>
        <v>-0.455133412862903</v>
      </c>
      <c r="D35" s="21" t="n">
        <f aca="false">B35*C35</f>
        <v>-0.140132524601228</v>
      </c>
      <c r="E35" s="21" t="n">
        <f aca="false">$F$5</f>
        <v>0.353487617320433</v>
      </c>
    </row>
    <row r="36" customFormat="false" ht="15" hidden="false" customHeight="false" outlineLevel="0" collapsed="false">
      <c r="A36" s="1" t="n">
        <v>30</v>
      </c>
      <c r="B36" s="21" t="n">
        <f aca="false">SIN($F$1*A36)</f>
        <v>-0.001222038926459</v>
      </c>
      <c r="C36" s="21" t="n">
        <f aca="false">SIN($F$1*A36+$I$2)</f>
        <v>-0.708042282837907</v>
      </c>
      <c r="D36" s="21" t="n">
        <f aca="false">B36*C36</f>
        <v>0.000865255231206814</v>
      </c>
      <c r="E36" s="21" t="n">
        <f aca="false">$F$5</f>
        <v>0.353487617320433</v>
      </c>
    </row>
    <row r="37" customFormat="false" ht="15" hidden="false" customHeight="false" outlineLevel="0" collapsed="false">
      <c r="A37" s="1" t="n">
        <v>31</v>
      </c>
      <c r="B37" s="21" t="n">
        <f aca="false">SIN($F$1*A37)</f>
        <v>-0.310217716996117</v>
      </c>
      <c r="C37" s="21" t="n">
        <f aca="false">SIN($F$1*A37+$I$2)</f>
        <v>-0.891625214588218</v>
      </c>
      <c r="D37" s="21" t="n">
        <f aca="false">B37*C37</f>
        <v>0.27659793848573</v>
      </c>
      <c r="E37" s="21" t="n">
        <f aca="false">$F$5</f>
        <v>0.353487617320433</v>
      </c>
    </row>
    <row r="38" customFormat="false" ht="15" hidden="false" customHeight="false" outlineLevel="0" collapsed="false">
      <c r="A38" s="1" t="n">
        <v>32</v>
      </c>
      <c r="B38" s="21" t="n">
        <f aca="false">SIN($F$1*A38)</f>
        <v>-0.588839313169876</v>
      </c>
      <c r="C38" s="21" t="n">
        <f aca="false">SIN($F$1*A38+$I$2)</f>
        <v>-0.987907209594514</v>
      </c>
      <c r="D38" s="21" t="n">
        <f aca="false">B38*C38</f>
        <v>0.581718602773202</v>
      </c>
      <c r="E38" s="21" t="n">
        <f aca="false">$F$5</f>
        <v>0.353487617320433</v>
      </c>
    </row>
    <row r="39" customFormat="false" ht="15" hidden="false" customHeight="false" outlineLevel="0" collapsed="false">
      <c r="A39" s="1" t="n">
        <v>33</v>
      </c>
      <c r="B39" s="21" t="n">
        <f aca="false">SIN($F$1*A39)</f>
        <v>-0.809806389495658</v>
      </c>
      <c r="C39" s="21" t="n">
        <f aca="false">SIN($F$1*A39+$I$2)</f>
        <v>-0.9874610912605</v>
      </c>
      <c r="D39" s="21" t="n">
        <f aca="false">B39*C39</f>
        <v>0.799652301081108</v>
      </c>
      <c r="E39" s="21" t="n">
        <f aca="false">$F$5</f>
        <v>0.353487617320433</v>
      </c>
    </row>
    <row r="40" customFormat="false" ht="15" hidden="false" customHeight="false" outlineLevel="0" collapsed="false">
      <c r="A40" s="1" t="n">
        <v>34</v>
      </c>
      <c r="B40" s="21" t="n">
        <f aca="false">SIN($F$1*A40)</f>
        <v>-0.951483585692927</v>
      </c>
      <c r="C40" s="21" t="n">
        <f aca="false">SIN($F$1*A40+$I$2)</f>
        <v>-0.890330539988906</v>
      </c>
      <c r="D40" s="21" t="n">
        <f aca="false">B40*C40</f>
        <v>0.847134894640564</v>
      </c>
      <c r="E40" s="21" t="n">
        <f aca="false">$F$5</f>
        <v>0.353487617320433</v>
      </c>
    </row>
    <row r="41" customFormat="false" ht="15" hidden="false" customHeight="false" outlineLevel="0" collapsed="false">
      <c r="A41" s="1" t="n">
        <v>35</v>
      </c>
      <c r="B41" s="21" t="n">
        <f aca="false">SIN($F$1*A41)</f>
        <v>-0.999998983672197</v>
      </c>
      <c r="C41" s="21" t="n">
        <f aca="false">SIN($F$1*A41+$I$2)</f>
        <v>-0.70602581633959</v>
      </c>
      <c r="D41" s="21" t="n">
        <f aca="false">B41*C41</f>
        <v>0.706025098785923</v>
      </c>
      <c r="E41" s="21" t="n">
        <f aca="false">$F$5</f>
        <v>0.353487617320433</v>
      </c>
    </row>
    <row r="42" customFormat="false" ht="15" hidden="false" customHeight="false" outlineLevel="0" collapsed="false">
      <c r="A42" s="1" t="n">
        <v>36</v>
      </c>
      <c r="B42" s="21" t="n">
        <f aca="false">SIN($F$1*A42)</f>
        <v>-0.950602336781848</v>
      </c>
      <c r="C42" s="21" t="n">
        <f aca="false">SIN($F$1*A42+$I$2)</f>
        <v>-0.452592591024504</v>
      </c>
      <c r="D42" s="21" t="n">
        <f aca="false">B42*C42</f>
        <v>0.430235574638045</v>
      </c>
      <c r="E42" s="21" t="n">
        <f aca="false">$F$5</f>
        <v>0.353487617320433</v>
      </c>
    </row>
    <row r="43" customFormat="false" ht="15" hidden="false" customHeight="false" outlineLevel="0" collapsed="false">
      <c r="A43" s="1" t="n">
        <v>37</v>
      </c>
      <c r="B43" s="21" t="n">
        <f aca="false">SIN($F$1*A43)</f>
        <v>-0.808130176644116</v>
      </c>
      <c r="C43" s="21" t="n">
        <f aca="false">SIN($F$1*A43+$I$2)</f>
        <v>-0.154845054591503</v>
      </c>
      <c r="D43" s="21" t="n">
        <f aca="false">B43*C43</f>
        <v>0.125134961319499</v>
      </c>
      <c r="E43" s="21" t="n">
        <f aca="false">$F$5</f>
        <v>0.353487617320433</v>
      </c>
    </row>
    <row r="44" customFormat="false" ht="15" hidden="false" customHeight="false" outlineLevel="0" collapsed="false">
      <c r="A44" s="1" t="n">
        <v>38</v>
      </c>
      <c r="B44" s="21" t="n">
        <f aca="false">SIN($F$1*A44)</f>
        <v>-0.586532257972604</v>
      </c>
      <c r="C44" s="21" t="n">
        <f aca="false">SIN($F$1*A44+$I$2)</f>
        <v>0.158063693183261</v>
      </c>
      <c r="D44" s="21" t="n">
        <f aca="false">B44*C44</f>
        <v>-0.0927094548662667</v>
      </c>
      <c r="E44" s="21" t="n">
        <f aca="false">$F$5</f>
        <v>0.353487617320433</v>
      </c>
    </row>
    <row r="45" customFormat="false" ht="15" hidden="false" customHeight="false" outlineLevel="0" collapsed="false">
      <c r="A45" s="1" t="n">
        <v>39</v>
      </c>
      <c r="B45" s="21" t="n">
        <f aca="false">SIN($F$1*A45)</f>
        <v>-0.307505708174682</v>
      </c>
      <c r="C45" s="21" t="n">
        <f aca="false">SIN($F$1*A45+$I$2)</f>
        <v>0.455496085809759</v>
      </c>
      <c r="D45" s="21" t="n">
        <f aca="false">B45*C45</f>
        <v>-0.140067646437726</v>
      </c>
      <c r="E45" s="21" t="n">
        <f aca="false">$F$5</f>
        <v>0.353487617320433</v>
      </c>
    </row>
    <row r="46" customFormat="false" ht="15" hidden="false" customHeight="false" outlineLevel="0" collapsed="false">
      <c r="A46" s="1" t="n">
        <v>40</v>
      </c>
      <c r="B46" s="21" t="n">
        <f aca="false">SIN($F$1*A46)</f>
        <v>0.00162938491985143</v>
      </c>
      <c r="C46" s="21" t="n">
        <f aca="false">SIN($F$1*A46+$I$2)</f>
        <v>0.708329879917718</v>
      </c>
      <c r="D46" s="21" t="n">
        <f aca="false">B46*C46</f>
        <v>0.0011541420246181</v>
      </c>
      <c r="E46" s="21" t="n">
        <f aca="false">$F$5</f>
        <v>0.353487617320433</v>
      </c>
    </row>
    <row r="47" customFormat="false" ht="15" hidden="false" customHeight="false" outlineLevel="0" collapsed="false">
      <c r="A47" s="1" t="n">
        <v>41</v>
      </c>
      <c r="B47" s="21" t="n">
        <f aca="false">SIN($F$1*A47)</f>
        <v>0.310604941442861</v>
      </c>
      <c r="C47" s="21" t="n">
        <f aca="false">SIN($F$1*A47+$I$2)</f>
        <v>0.891809576554184</v>
      </c>
      <c r="D47" s="21" t="n">
        <f aca="false">B47*C47</f>
        <v>0.277000461303795</v>
      </c>
      <c r="E47" s="21" t="n">
        <f aca="false">$F$5</f>
        <v>0.353487617320433</v>
      </c>
    </row>
    <row r="48" customFormat="false" ht="15" hidden="false" customHeight="false" outlineLevel="0" collapsed="false">
      <c r="A48" s="1" t="n">
        <v>42</v>
      </c>
      <c r="B48" s="21" t="n">
        <f aca="false">SIN($F$1*A48)</f>
        <v>0.589168502094035</v>
      </c>
      <c r="C48" s="21" t="n">
        <f aca="false">SIN($F$1*A48+$I$2)</f>
        <v>0.987970285171204</v>
      </c>
      <c r="D48" s="21" t="n">
        <f aca="false">B48*C48</f>
        <v>0.582080973027735</v>
      </c>
      <c r="E48" s="21" t="n">
        <f aca="false">$F$5</f>
        <v>0.353487617320433</v>
      </c>
    </row>
    <row r="49" customFormat="false" ht="15" hidden="false" customHeight="false" outlineLevel="0" collapsed="false">
      <c r="A49" s="1" t="n">
        <v>43</v>
      </c>
      <c r="B49" s="21" t="n">
        <f aca="false">SIN($F$1*A49)</f>
        <v>0.810045311303761</v>
      </c>
      <c r="C49" s="21" t="n">
        <f aca="false">SIN($F$1*A49+$I$2)</f>
        <v>0.987396704582943</v>
      </c>
      <c r="D49" s="21" t="n">
        <f aca="false">B49*C49</f>
        <v>0.799836070944198</v>
      </c>
      <c r="E49" s="21" t="n">
        <f aca="false">$F$5</f>
        <v>0.353487617320433</v>
      </c>
    </row>
    <row r="50" customFormat="false" ht="15" hidden="false" customHeight="false" outlineLevel="0" collapsed="false">
      <c r="A50" s="1" t="n">
        <v>44</v>
      </c>
      <c r="B50" s="21" t="n">
        <f aca="false">SIN($F$1*A50)</f>
        <v>0.951608847038404</v>
      </c>
      <c r="C50" s="21" t="n">
        <f aca="false">SIN($F$1*A50+$I$2)</f>
        <v>0.890144995294771</v>
      </c>
      <c r="D50" s="21" t="n">
        <f aca="false">B50*C50</f>
        <v>0.847069852669463</v>
      </c>
      <c r="E50" s="21" t="n">
        <f aca="false">$F$5</f>
        <v>0.353487617320433</v>
      </c>
    </row>
    <row r="51" customFormat="false" ht="15" hidden="false" customHeight="false" outlineLevel="0" collapsed="false">
      <c r="A51" s="1" t="n">
        <v>45</v>
      </c>
      <c r="B51" s="21" t="n">
        <f aca="false">SIN($F$1*A51)</f>
        <v>0.999998319948104</v>
      </c>
      <c r="C51" s="21" t="n">
        <f aca="false">SIN($F$1*A51+$I$2)</f>
        <v>0.705737280707759</v>
      </c>
      <c r="D51" s="21" t="n">
        <f aca="false">B51*C51</f>
        <v>0.705736095032502</v>
      </c>
      <c r="E51" s="21" t="n">
        <f aca="false">$F$5</f>
        <v>0.353487617320433</v>
      </c>
    </row>
    <row r="52" customFormat="false" ht="15" hidden="false" customHeight="false" outlineLevel="0" collapsed="false">
      <c r="A52" s="1" t="n">
        <v>46</v>
      </c>
      <c r="B52" s="21" t="n">
        <f aca="false">SIN($F$1*A52)</f>
        <v>0.950475812974833</v>
      </c>
      <c r="C52" s="21" t="n">
        <f aca="false">SIN($F$1*A52+$I$2)</f>
        <v>0.452229315597419</v>
      </c>
      <c r="D52" s="21" t="n">
        <f aca="false">B52*C52</f>
        <v>0.429833026393509</v>
      </c>
      <c r="E52" s="21" t="n">
        <f aca="false">$F$5</f>
        <v>0.353487617320433</v>
      </c>
    </row>
    <row r="53" customFormat="false" ht="15" hidden="false" customHeight="false" outlineLevel="0" collapsed="false">
      <c r="A53" s="1" t="n">
        <v>47</v>
      </c>
      <c r="B53" s="21" t="n">
        <f aca="false">SIN($F$1*A53)</f>
        <v>0.807890180971441</v>
      </c>
      <c r="C53" s="21" t="n">
        <f aca="false">SIN($F$1*A53+$I$2)</f>
        <v>0.154442608445231</v>
      </c>
      <c r="D53" s="21" t="n">
        <f aca="false">B53*C53</f>
        <v>0.124772666886519</v>
      </c>
      <c r="E53" s="21" t="n">
        <f aca="false">$F$5</f>
        <v>0.353487617320433</v>
      </c>
    </row>
    <row r="54" customFormat="false" ht="15" hidden="false" customHeight="false" outlineLevel="0" collapsed="false">
      <c r="A54" s="1" t="n">
        <v>48</v>
      </c>
      <c r="B54" s="21" t="n">
        <f aca="false">SIN($F$1*A54)</f>
        <v>0.586202288925221</v>
      </c>
      <c r="C54" s="21" t="n">
        <f aca="false">SIN($F$1*A54+$I$2)</f>
        <v>-0.158465905683541</v>
      </c>
      <c r="D54" s="21" t="n">
        <f aca="false">B54*C54</f>
        <v>-0.0928930766283</v>
      </c>
      <c r="E54" s="21" t="n">
        <f aca="false">$F$5</f>
        <v>0.353487617320433</v>
      </c>
    </row>
    <row r="55" customFormat="false" ht="15" hidden="false" customHeight="false" outlineLevel="0" collapsed="false">
      <c r="A55" s="1" t="n">
        <v>49</v>
      </c>
      <c r="B55" s="21" t="n">
        <f aca="false">SIN($F$1*A55)</f>
        <v>0.307118073729601</v>
      </c>
      <c r="C55" s="21" t="n">
        <f aca="false">SIN($F$1*A55+$I$2)</f>
        <v>-0.455858683175648</v>
      </c>
      <c r="D55" s="21" t="n">
        <f aca="false">B55*C55</f>
        <v>-0.140002440669817</v>
      </c>
      <c r="E55" s="21" t="n">
        <f aca="false">$F$5</f>
        <v>0.353487617320433</v>
      </c>
    </row>
    <row r="56" customFormat="false" ht="15" hidden="false" customHeight="false" outlineLevel="0" collapsed="false">
      <c r="A56" s="1" t="n">
        <v>50</v>
      </c>
      <c r="B56" s="21" t="n">
        <f aca="false">SIN($F$1*A56)</f>
        <v>-0.00203673064287824</v>
      </c>
      <c r="C56" s="21" t="n">
        <f aca="false">SIN($F$1*A56+$I$2)</f>
        <v>-0.708617359463575</v>
      </c>
      <c r="D56" s="21" t="n">
        <f aca="false">B56*C56</f>
        <v>0.00144326269009493</v>
      </c>
      <c r="E56" s="21" t="n">
        <f aca="false">$F$5</f>
        <v>0.353487617320433</v>
      </c>
    </row>
    <row r="57" customFormat="false" ht="15" hidden="false" customHeight="false" outlineLevel="0" collapsed="false">
      <c r="A57" s="1" t="n">
        <v>51</v>
      </c>
      <c r="B57" s="21" t="n">
        <f aca="false">SIN($F$1*A57)</f>
        <v>-0.310992114350589</v>
      </c>
      <c r="C57" s="21" t="n">
        <f aca="false">SIN($F$1*A57+$I$2)</f>
        <v>-0.891993790541208</v>
      </c>
      <c r="D57" s="21" t="n">
        <f aca="false">B57*C57</f>
        <v>0.277403034908007</v>
      </c>
      <c r="E57" s="21" t="n">
        <f aca="false">$F$5</f>
        <v>0.353487617320433</v>
      </c>
    </row>
    <row r="58" customFormat="false" ht="15" hidden="false" customHeight="false" outlineLevel="0" collapsed="false">
      <c r="A58" s="1" t="n">
        <v>52</v>
      </c>
      <c r="B58" s="21" t="n">
        <f aca="false">SIN($F$1*A58)</f>
        <v>-0.58949759325682</v>
      </c>
      <c r="C58" s="21" t="n">
        <f aca="false">SIN($F$1*A58+$I$2)</f>
        <v>-0.988033196812902</v>
      </c>
      <c r="D58" s="21" t="n">
        <f aca="false">B58*C58</f>
        <v>0.582443191579048</v>
      </c>
      <c r="E58" s="21" t="n">
        <f aca="false">$F$5</f>
        <v>0.353487617320433</v>
      </c>
    </row>
    <row r="59" customFormat="false" ht="15" hidden="false" customHeight="false" outlineLevel="0" collapsed="false">
      <c r="A59" s="1" t="n">
        <v>53</v>
      </c>
      <c r="B59" s="21" t="n">
        <f aca="false">SIN($F$1*A59)</f>
        <v>-0.81028409870016</v>
      </c>
      <c r="C59" s="21" t="n">
        <f aca="false">SIN($F$1*A59+$I$2)</f>
        <v>-0.987332154065569</v>
      </c>
      <c r="D59" s="21" t="n">
        <f aca="false">B59*C59</f>
        <v>0.800019544574707</v>
      </c>
      <c r="E59" s="21" t="n">
        <f aca="false">$F$5</f>
        <v>0.353487617320433</v>
      </c>
    </row>
    <row r="60" customFormat="false" ht="15" hidden="false" customHeight="false" outlineLevel="0" collapsed="false">
      <c r="A60" s="1" t="n">
        <v>54</v>
      </c>
      <c r="B60" s="21" t="n">
        <f aca="false">SIN($F$1*A60)</f>
        <v>-0.951733950482383</v>
      </c>
      <c r="C60" s="21" t="n">
        <f aca="false">SIN($F$1*A60+$I$2)</f>
        <v>-0.889959302897903</v>
      </c>
      <c r="D60" s="21" t="n">
        <f aca="false">B60*C60</f>
        <v>0.847004483115568</v>
      </c>
      <c r="E60" s="21" t="n">
        <f aca="false">$F$5</f>
        <v>0.353487617320433</v>
      </c>
    </row>
    <row r="61" customFormat="false" ht="15" hidden="false" customHeight="false" outlineLevel="0" collapsed="false">
      <c r="A61" s="1" t="n">
        <v>55</v>
      </c>
      <c r="B61" s="21" t="n">
        <f aca="false">SIN($F$1*A61)</f>
        <v>-0.999997490293194</v>
      </c>
      <c r="C61" s="21" t="n">
        <f aca="false">SIN($F$1*A61+$I$2)</f>
        <v>-0.705448627972168</v>
      </c>
      <c r="D61" s="21" t="n">
        <f aca="false">B61*C61</f>
        <v>0.705446857502945</v>
      </c>
      <c r="E61" s="21" t="n">
        <f aca="false">$F$5</f>
        <v>0.353487617320433</v>
      </c>
    </row>
    <row r="62" customFormat="false" ht="15" hidden="false" customHeight="false" outlineLevel="0" collapsed="false">
      <c r="A62" s="1" t="n">
        <v>56</v>
      </c>
      <c r="B62" s="21" t="n">
        <f aca="false">SIN($F$1*A62)</f>
        <v>-0.950349131454326</v>
      </c>
      <c r="C62" s="21" t="n">
        <f aca="false">SIN($F$1*A62+$I$2)</f>
        <v>-0.451865965131429</v>
      </c>
      <c r="D62" s="21" t="n">
        <f aca="false">B62*C62</f>
        <v>0.429430427496425</v>
      </c>
      <c r="E62" s="21" t="n">
        <f aca="false">$F$5</f>
        <v>0.353487617320433</v>
      </c>
    </row>
    <row r="63" customFormat="false" ht="15" hidden="false" customHeight="false" outlineLevel="0" collapsed="false">
      <c r="A63" s="1" t="n">
        <v>57</v>
      </c>
      <c r="B63" s="21" t="n">
        <f aca="false">SIN($F$1*A63)</f>
        <v>-0.807650051244663</v>
      </c>
      <c r="C63" s="21" t="n">
        <f aca="false">SIN($F$1*A63+$I$2)</f>
        <v>-0.154040136672129</v>
      </c>
      <c r="D63" s="21" t="n">
        <f aca="false">B63*C63</f>
        <v>0.124410524276979</v>
      </c>
      <c r="E63" s="21" t="n">
        <f aca="false">$F$5</f>
        <v>0.353487617320433</v>
      </c>
    </row>
    <row r="64" customFormat="false" ht="15" hidden="false" customHeight="false" outlineLevel="0" collapsed="false">
      <c r="A64" s="1" t="n">
        <v>58</v>
      </c>
      <c r="B64" s="21" t="n">
        <f aca="false">SIN($F$1*A64)</f>
        <v>-0.58587222260865</v>
      </c>
      <c r="C64" s="21" t="n">
        <f aca="false">SIN($F$1*A64+$I$2)</f>
        <v>0.158868091889399</v>
      </c>
      <c r="D64" s="21" t="n">
        <f aca="false">B64*C64</f>
        <v>-0.0930764020968372</v>
      </c>
      <c r="E64" s="21" t="n">
        <f aca="false">$F$5</f>
        <v>0.353487617320433</v>
      </c>
    </row>
    <row r="65" customFormat="false" ht="15" hidden="false" customHeight="false" outlineLevel="0" collapsed="false">
      <c r="A65" s="1" t="n">
        <v>59</v>
      </c>
      <c r="B65" s="21" t="n">
        <f aca="false">SIN($F$1*A65)</f>
        <v>-0.306730388324082</v>
      </c>
      <c r="C65" s="21" t="n">
        <f aca="false">SIN($F$1*A65+$I$2)</f>
        <v>0.456221204900404</v>
      </c>
      <c r="D65" s="21" t="n">
        <f aca="false">B65*C65</f>
        <v>-0.139936907340781</v>
      </c>
      <c r="E65" s="21" t="n">
        <f aca="false">$F$5</f>
        <v>0.353487617320433</v>
      </c>
    </row>
    <row r="66" customFormat="false" ht="15" hidden="false" customHeight="false" outlineLevel="0" collapsed="false">
      <c r="A66" s="1" t="n">
        <v>60</v>
      </c>
      <c r="B66" s="21" t="n">
        <f aca="false">SIN($F$1*A66)</f>
        <v>0.00244407602794987</v>
      </c>
      <c r="C66" s="21" t="n">
        <f aca="false">SIN($F$1*A66+$I$2)</f>
        <v>0.708904721427778</v>
      </c>
      <c r="D66" s="21" t="n">
        <f aca="false">B66*C66</f>
        <v>0.00173261703574212</v>
      </c>
      <c r="E66" s="21" t="n">
        <f aca="false">$F$5</f>
        <v>0.353487617320433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U12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Q9" activeCellId="0" sqref="Q9"/>
    </sheetView>
  </sheetViews>
  <sheetFormatPr defaultColWidth="10.296875" defaultRowHeight="15" zeroHeight="false" outlineLevelRow="0" outlineLevelCol="0"/>
  <cols>
    <col collapsed="false" customWidth="true" hidden="false" outlineLevel="0" max="7" min="7" style="22" width="11.67"/>
    <col collapsed="false" customWidth="true" hidden="false" outlineLevel="0" max="8" min="8" style="0" width="5.82"/>
    <col collapsed="false" customWidth="true" hidden="false" outlineLevel="0" max="10" min="10" style="0" width="6"/>
    <col collapsed="false" customWidth="true" hidden="false" outlineLevel="0" max="21" min="18" style="1" width="10.83"/>
  </cols>
  <sheetData>
    <row r="1" customFormat="false" ht="15" hidden="false" customHeight="false" outlineLevel="0" collapsed="false">
      <c r="Q1" s="23" t="s">
        <v>15</v>
      </c>
      <c r="R1" s="24"/>
      <c r="S1" s="3" t="s">
        <v>16</v>
      </c>
      <c r="T1" s="25"/>
    </row>
    <row r="2" customFormat="false" ht="15" hidden="false" customHeight="false" outlineLevel="0" collapsed="false">
      <c r="G2" s="22" t="s">
        <v>17</v>
      </c>
      <c r="H2" s="26" t="n">
        <v>230</v>
      </c>
      <c r="I2" s="0" t="s">
        <v>18</v>
      </c>
      <c r="M2" s="1" t="s">
        <v>19</v>
      </c>
      <c r="N2" s="1" t="s">
        <v>15</v>
      </c>
      <c r="O2" s="1" t="s">
        <v>16</v>
      </c>
      <c r="Q2" s="27" t="s">
        <v>20</v>
      </c>
      <c r="R2" s="28" t="s">
        <v>21</v>
      </c>
      <c r="S2" s="10" t="s">
        <v>20</v>
      </c>
      <c r="T2" s="29" t="s">
        <v>21</v>
      </c>
    </row>
    <row r="3" customFormat="false" ht="15" hidden="false" customHeight="false" outlineLevel="0" collapsed="false">
      <c r="G3" s="22" t="s">
        <v>22</v>
      </c>
      <c r="H3" s="26" t="n">
        <v>1</v>
      </c>
      <c r="I3" s="0" t="s">
        <v>23</v>
      </c>
      <c r="J3" s="0" t="s">
        <v>24</v>
      </c>
      <c r="M3" s="30" t="s">
        <v>25</v>
      </c>
      <c r="N3" s="31" t="n">
        <f aca="false">K9</f>
        <v>32.6086956521739</v>
      </c>
      <c r="O3" s="30" t="n">
        <v>0</v>
      </c>
      <c r="P3" s="0" t="s">
        <v>26</v>
      </c>
      <c r="Q3" s="32" t="n">
        <v>0</v>
      </c>
      <c r="R3" s="33" t="n">
        <f aca="false">N3</f>
        <v>32.6086956521739</v>
      </c>
      <c r="S3" s="10" t="n">
        <v>0</v>
      </c>
      <c r="T3" s="29" t="n">
        <f aca="false">O3</f>
        <v>0</v>
      </c>
      <c r="U3" s="34"/>
    </row>
    <row r="4" customFormat="false" ht="15" hidden="false" customHeight="false" outlineLevel="0" collapsed="false">
      <c r="G4" s="22" t="s">
        <v>27</v>
      </c>
      <c r="H4" s="26" t="n">
        <v>0.5</v>
      </c>
      <c r="I4" s="0" t="s">
        <v>23</v>
      </c>
      <c r="J4" s="0" t="s">
        <v>28</v>
      </c>
      <c r="M4" s="35" t="s">
        <v>29</v>
      </c>
      <c r="N4" s="36" t="n">
        <f aca="false">K10</f>
        <v>32.6086956521739</v>
      </c>
      <c r="O4" s="35" t="n">
        <v>0</v>
      </c>
      <c r="P4" s="0" t="s">
        <v>18</v>
      </c>
      <c r="Q4" s="37" t="n">
        <f aca="false">R5</f>
        <v>184</v>
      </c>
      <c r="R4" s="33" t="n">
        <f aca="false">R5+N4</f>
        <v>216.608695652174</v>
      </c>
      <c r="S4" s="38" t="n">
        <f aca="false">T5</f>
        <v>154.304347826087</v>
      </c>
      <c r="T4" s="39" t="n">
        <f aca="false">T5+O4</f>
        <v>154.304347826087</v>
      </c>
      <c r="U4" s="34"/>
    </row>
    <row r="5" customFormat="false" ht="15" hidden="false" customHeight="false" outlineLevel="0" collapsed="false">
      <c r="M5" s="35" t="s">
        <v>30</v>
      </c>
      <c r="N5" s="35" t="n">
        <v>0</v>
      </c>
      <c r="O5" s="36" t="n">
        <f aca="false">K11</f>
        <v>16.304347826087</v>
      </c>
      <c r="P5" s="0" t="s">
        <v>18</v>
      </c>
      <c r="Q5" s="37" t="n">
        <f aca="false">R6</f>
        <v>184</v>
      </c>
      <c r="R5" s="33" t="n">
        <f aca="false">R6+N5</f>
        <v>184</v>
      </c>
      <c r="S5" s="38" t="n">
        <f aca="false">T6</f>
        <v>138</v>
      </c>
      <c r="T5" s="39" t="n">
        <f aca="false">T6+O5</f>
        <v>154.304347826087</v>
      </c>
    </row>
    <row r="6" customFormat="false" ht="15" hidden="false" customHeight="false" outlineLevel="0" collapsed="false">
      <c r="J6" s="40" t="s">
        <v>3</v>
      </c>
      <c r="K6" s="41" t="n">
        <f aca="false">H10*ACOS(H9)</f>
        <v>0.643501108793284</v>
      </c>
      <c r="L6" s="0" t="s">
        <v>31</v>
      </c>
      <c r="M6" s="35" t="s">
        <v>32</v>
      </c>
      <c r="N6" s="35" t="n">
        <f aca="false">H2*H9</f>
        <v>184</v>
      </c>
      <c r="O6" s="36" t="n">
        <f aca="false">H2*SIN(K6)</f>
        <v>138</v>
      </c>
      <c r="P6" s="0" t="s">
        <v>18</v>
      </c>
      <c r="Q6" s="37" t="n">
        <v>0</v>
      </c>
      <c r="R6" s="33" t="n">
        <f aca="false">N6</f>
        <v>184</v>
      </c>
      <c r="S6" s="38" t="n">
        <v>0</v>
      </c>
      <c r="T6" s="39" t="n">
        <f aca="false">O6</f>
        <v>138</v>
      </c>
    </row>
    <row r="7" customFormat="false" ht="15" hidden="false" customHeight="false" outlineLevel="0" collapsed="false">
      <c r="G7" s="19" t="s">
        <v>33</v>
      </c>
      <c r="J7" s="40" t="s">
        <v>3</v>
      </c>
      <c r="K7" s="41" t="n">
        <f aca="false">K6*180/PI()</f>
        <v>36.869897645844</v>
      </c>
      <c r="L7" s="0" t="s">
        <v>4</v>
      </c>
      <c r="M7" s="35" t="s">
        <v>34</v>
      </c>
      <c r="N7" s="36" t="n">
        <f aca="false">N4+N5+N6</f>
        <v>216.608695652174</v>
      </c>
      <c r="O7" s="36" t="n">
        <f aca="false">O4+O5+O6</f>
        <v>154.304347826087</v>
      </c>
      <c r="P7" s="0" t="s">
        <v>18</v>
      </c>
      <c r="Q7" s="32" t="n">
        <v>0</v>
      </c>
      <c r="R7" s="33" t="n">
        <f aca="false">N7</f>
        <v>216.608695652174</v>
      </c>
      <c r="S7" s="10" t="n">
        <v>0</v>
      </c>
      <c r="T7" s="39" t="n">
        <f aca="false">O7</f>
        <v>154.304347826087</v>
      </c>
    </row>
    <row r="8" customFormat="false" ht="15" hidden="false" customHeight="false" outlineLevel="0" collapsed="false">
      <c r="G8" s="42" t="s">
        <v>35</v>
      </c>
      <c r="H8" s="7" t="n">
        <v>6</v>
      </c>
      <c r="I8" s="43" t="s">
        <v>36</v>
      </c>
      <c r="J8" s="22" t="s">
        <v>37</v>
      </c>
      <c r="K8" s="41" t="n">
        <f aca="false">H8*TAN(K6)</f>
        <v>4.5</v>
      </c>
      <c r="L8" s="0" t="s">
        <v>38</v>
      </c>
      <c r="M8" s="1"/>
      <c r="N8" s="1"/>
      <c r="O8" s="1"/>
      <c r="Q8" s="44" t="s">
        <v>39</v>
      </c>
      <c r="R8" s="45"/>
      <c r="S8" s="15"/>
      <c r="T8" s="46"/>
    </row>
    <row r="9" customFormat="false" ht="15" hidden="false" customHeight="false" outlineLevel="0" collapsed="false">
      <c r="G9" s="47" t="s">
        <v>40</v>
      </c>
      <c r="H9" s="48" t="n">
        <v>0.8</v>
      </c>
      <c r="I9" s="13"/>
      <c r="J9" s="22" t="s">
        <v>41</v>
      </c>
      <c r="K9" s="41" t="n">
        <f aca="false">H8*1000/(H2*H9)</f>
        <v>32.6086956521739</v>
      </c>
      <c r="L9" s="0" t="s">
        <v>26</v>
      </c>
      <c r="M9" s="1" t="s">
        <v>42</v>
      </c>
      <c r="N9" s="34" t="n">
        <f aca="false">SQRT(N7*N7+O7*O7)</f>
        <v>265.949541812296</v>
      </c>
    </row>
    <row r="10" customFormat="false" ht="15" hidden="false" customHeight="false" outlineLevel="0" collapsed="false">
      <c r="G10" s="49" t="s">
        <v>43</v>
      </c>
      <c r="H10" s="50" t="n">
        <v>1</v>
      </c>
      <c r="I10" s="18"/>
      <c r="J10" s="22" t="s">
        <v>44</v>
      </c>
      <c r="K10" s="41" t="n">
        <f aca="false">H3*K9</f>
        <v>32.6086956521739</v>
      </c>
      <c r="L10" s="0" t="s">
        <v>18</v>
      </c>
      <c r="M10" s="1" t="s">
        <v>45</v>
      </c>
      <c r="N10" s="21" t="n">
        <f aca="false">ATAN(O7/N7)</f>
        <v>0.618976182351226</v>
      </c>
      <c r="O10" s="1" t="s">
        <v>31</v>
      </c>
    </row>
    <row r="11" customFormat="false" ht="15" hidden="false" customHeight="false" outlineLevel="0" collapsed="false">
      <c r="B11" s="51" t="s">
        <v>46</v>
      </c>
      <c r="J11" s="22" t="s">
        <v>47</v>
      </c>
      <c r="K11" s="41" t="n">
        <f aca="false">H4*K9</f>
        <v>16.304347826087</v>
      </c>
      <c r="L11" s="0" t="s">
        <v>18</v>
      </c>
      <c r="M11" s="1"/>
      <c r="N11" s="34" t="n">
        <f aca="false">N10*180/PI()</f>
        <v>35.4647228678453</v>
      </c>
      <c r="O11" s="1" t="s">
        <v>4</v>
      </c>
    </row>
    <row r="12" customFormat="false" ht="15" hidden="false" customHeight="false" outlineLevel="0" collapsed="false">
      <c r="M12" s="0" t="s">
        <v>48</v>
      </c>
      <c r="N12" s="21" t="n">
        <f aca="false">N9/H2</f>
        <v>1.15630235570563</v>
      </c>
      <c r="O12" s="1" t="s">
        <v>49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AX86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M45" activeCellId="0" sqref="M45"/>
    </sheetView>
  </sheetViews>
  <sheetFormatPr defaultColWidth="10.296875" defaultRowHeight="15" zeroHeight="false" outlineLevelRow="0" outlineLevelCol="0"/>
  <cols>
    <col collapsed="false" customWidth="true" hidden="false" outlineLevel="0" max="7" min="7" style="22" width="11.67"/>
    <col collapsed="false" customWidth="true" hidden="false" outlineLevel="0" max="8" min="8" style="0" width="5.82"/>
    <col collapsed="false" customWidth="true" hidden="false" outlineLevel="0" max="10" min="10" style="0" width="6"/>
    <col collapsed="false" customWidth="true" hidden="false" outlineLevel="0" max="19" min="16" style="1" width="10.83"/>
  </cols>
  <sheetData>
    <row r="2" customFormat="false" ht="15" hidden="false" customHeight="false" outlineLevel="0" collapsed="false">
      <c r="A2" s="0" t="s">
        <v>50</v>
      </c>
      <c r="B2" s="52" t="n">
        <v>400</v>
      </c>
      <c r="C2" s="0" t="s">
        <v>18</v>
      </c>
      <c r="D2" s="0" t="s">
        <v>51</v>
      </c>
      <c r="F2" s="0" t="s">
        <v>52</v>
      </c>
      <c r="G2" s="53" t="n">
        <v>40</v>
      </c>
      <c r="O2" s="23" t="s">
        <v>15</v>
      </c>
      <c r="P2" s="24"/>
      <c r="Q2" s="3" t="s">
        <v>16</v>
      </c>
      <c r="R2" s="25"/>
      <c r="T2" s="0" t="s">
        <v>53</v>
      </c>
    </row>
    <row r="3" customFormat="false" ht="15" hidden="false" customHeight="false" outlineLevel="0" collapsed="false">
      <c r="A3" s="0" t="s">
        <v>54</v>
      </c>
      <c r="B3" s="54" t="n">
        <f aca="false">B2/SQRT(3)</f>
        <v>230.94010767585</v>
      </c>
      <c r="C3" s="0" t="s">
        <v>18</v>
      </c>
      <c r="D3" s="0" t="s">
        <v>55</v>
      </c>
      <c r="F3" s="0" t="s">
        <v>56</v>
      </c>
      <c r="G3" s="53" t="n">
        <v>0</v>
      </c>
      <c r="K3" s="1" t="s">
        <v>19</v>
      </c>
      <c r="L3" s="1" t="s">
        <v>15</v>
      </c>
      <c r="M3" s="1" t="s">
        <v>16</v>
      </c>
      <c r="O3" s="27" t="s">
        <v>20</v>
      </c>
      <c r="P3" s="28" t="s">
        <v>21</v>
      </c>
      <c r="Q3" s="10" t="s">
        <v>20</v>
      </c>
      <c r="R3" s="29" t="s">
        <v>21</v>
      </c>
    </row>
    <row r="4" customFormat="false" ht="15" hidden="false" customHeight="false" outlineLevel="0" collapsed="false">
      <c r="A4" s="0" t="s">
        <v>57</v>
      </c>
      <c r="B4" s="0" t="n">
        <v>0</v>
      </c>
      <c r="C4" s="0" t="s">
        <v>4</v>
      </c>
      <c r="I4" s="34" t="n">
        <f aca="false">SQRT(L4*L4+M4*M4)</f>
        <v>258.948181606042</v>
      </c>
      <c r="K4" s="35" t="s">
        <v>58</v>
      </c>
      <c r="L4" s="36" t="n">
        <f aca="false">L5+L7-L6</f>
        <v>257.182468835471</v>
      </c>
      <c r="M4" s="36" t="n">
        <f aca="false">M5+M7-M6</f>
        <v>30.1883832089109</v>
      </c>
      <c r="N4" s="0" t="s">
        <v>18</v>
      </c>
      <c r="O4" s="37" t="n">
        <v>0</v>
      </c>
      <c r="P4" s="33" t="n">
        <f aca="false">L4</f>
        <v>257.182468835471</v>
      </c>
      <c r="Q4" s="38" t="n">
        <v>0</v>
      </c>
      <c r="R4" s="39" t="n">
        <f aca="false">M4</f>
        <v>30.1883832089109</v>
      </c>
      <c r="T4" s="0" t="s">
        <v>59</v>
      </c>
      <c r="W4" s="55" t="s">
        <v>60</v>
      </c>
      <c r="X4" s="0" t="s">
        <v>61</v>
      </c>
    </row>
    <row r="5" customFormat="false" ht="15" hidden="false" customHeight="false" outlineLevel="0" collapsed="false">
      <c r="A5" s="0" t="s">
        <v>62</v>
      </c>
      <c r="B5" s="0" t="n">
        <f aca="false">49</f>
        <v>49</v>
      </c>
      <c r="C5" s="0" t="s">
        <v>4</v>
      </c>
      <c r="I5" s="34" t="n">
        <f aca="false">ATAN(M4/L4)*180/PI()</f>
        <v>6.69481091791427</v>
      </c>
      <c r="K5" s="35" t="s">
        <v>63</v>
      </c>
      <c r="L5" s="36" t="n">
        <f aca="false">$G$2*COS($B5*PI()/180)</f>
        <v>26.2423611596203</v>
      </c>
      <c r="M5" s="36" t="n">
        <f aca="false">$G$2*SIN($B5*PI()/180)</f>
        <v>30.1883832089109</v>
      </c>
      <c r="N5" s="0" t="s">
        <v>18</v>
      </c>
      <c r="O5" s="44" t="s">
        <v>39</v>
      </c>
      <c r="P5" s="45"/>
      <c r="Q5" s="15"/>
      <c r="R5" s="46"/>
    </row>
    <row r="6" customFormat="false" ht="15" hidden="false" customHeight="false" outlineLevel="0" collapsed="false">
      <c r="A6" s="0" t="s">
        <v>64</v>
      </c>
      <c r="B6" s="0" t="n">
        <v>0</v>
      </c>
      <c r="C6" s="0" t="s">
        <v>4</v>
      </c>
      <c r="K6" s="35" t="s">
        <v>65</v>
      </c>
      <c r="L6" s="36" t="n">
        <f aca="false">$G$3*COS($B6*PI()/180)</f>
        <v>0</v>
      </c>
      <c r="M6" s="36" t="n">
        <f aca="false">$G$3*SIN($B6*PI()/180)</f>
        <v>0</v>
      </c>
      <c r="N6" s="0" t="s">
        <v>18</v>
      </c>
    </row>
    <row r="7" customFormat="false" ht="15" hidden="false" customHeight="false" outlineLevel="0" collapsed="false">
      <c r="K7" s="35" t="s">
        <v>66</v>
      </c>
      <c r="L7" s="36" t="n">
        <f aca="false">$B$3*COS($B4*PI()/180)</f>
        <v>230.94010767585</v>
      </c>
      <c r="M7" s="36" t="n">
        <f aca="false">$B$3*SIN($B4*PI()/180)</f>
        <v>0</v>
      </c>
      <c r="N7" s="0" t="s">
        <v>18</v>
      </c>
    </row>
    <row r="8" customFormat="false" ht="15" hidden="false" customHeight="false" outlineLevel="0" collapsed="false">
      <c r="K8" s="1"/>
      <c r="L8" s="1"/>
      <c r="M8" s="1"/>
      <c r="O8" s="12"/>
      <c r="P8" s="10"/>
      <c r="Q8" s="10"/>
      <c r="R8" s="10"/>
      <c r="W8" s="55"/>
    </row>
    <row r="9" customFormat="false" ht="15" hidden="false" customHeight="false" outlineLevel="0" collapsed="false">
      <c r="K9" s="1"/>
      <c r="L9" s="1"/>
      <c r="M9" s="1"/>
      <c r="O9" s="12"/>
      <c r="P9" s="10"/>
      <c r="Q9" s="10"/>
      <c r="R9" s="10"/>
      <c r="AV9" s="12"/>
      <c r="AW9" s="12"/>
      <c r="AX9" s="12"/>
    </row>
    <row r="10" customFormat="false" ht="15" hidden="false" customHeight="false" outlineLevel="0" collapsed="false">
      <c r="K10" s="1"/>
      <c r="L10" s="1"/>
      <c r="M10" s="1"/>
      <c r="O10" s="12"/>
      <c r="P10" s="10"/>
      <c r="Q10" s="10"/>
      <c r="R10" s="10"/>
      <c r="AV10" s="12"/>
      <c r="AW10" s="12"/>
      <c r="AX10" s="12"/>
    </row>
    <row r="11" customFormat="false" ht="15" hidden="false" customHeight="false" outlineLevel="0" collapsed="false">
      <c r="K11" s="1" t="s">
        <v>67</v>
      </c>
      <c r="L11" s="0" t="n">
        <v>4</v>
      </c>
      <c r="M11" s="0" t="s">
        <v>23</v>
      </c>
      <c r="N11" s="0" t="s">
        <v>68</v>
      </c>
      <c r="O11" s="56" t="n">
        <v>40</v>
      </c>
      <c r="P11" s="1" t="s">
        <v>23</v>
      </c>
      <c r="Q11" s="10" t="s">
        <v>69</v>
      </c>
      <c r="R11" s="38" t="n">
        <f aca="false">$L$11+O11</f>
        <v>44</v>
      </c>
      <c r="S11" s="1" t="s">
        <v>23</v>
      </c>
      <c r="U11" s="12" t="s">
        <v>70</v>
      </c>
      <c r="V11" s="56" t="n">
        <f aca="false">R11^2+R12^2</f>
        <v>4240</v>
      </c>
      <c r="AV11" s="12"/>
      <c r="AW11" s="12"/>
      <c r="AX11" s="12"/>
    </row>
    <row r="12" customFormat="false" ht="15" hidden="false" customHeight="false" outlineLevel="0" collapsed="false">
      <c r="K12" s="1" t="s">
        <v>71</v>
      </c>
      <c r="L12" s="0" t="n">
        <v>8</v>
      </c>
      <c r="M12" s="0" t="s">
        <v>23</v>
      </c>
      <c r="N12" s="0" t="s">
        <v>72</v>
      </c>
      <c r="O12" s="56" t="n">
        <v>40</v>
      </c>
      <c r="P12" s="1" t="s">
        <v>23</v>
      </c>
      <c r="Q12" s="10" t="s">
        <v>73</v>
      </c>
      <c r="R12" s="38" t="n">
        <f aca="false">$L$12+O12</f>
        <v>48</v>
      </c>
      <c r="S12" s="1" t="s">
        <v>23</v>
      </c>
      <c r="AV12" s="12"/>
      <c r="AW12" s="12"/>
      <c r="AX12" s="12"/>
    </row>
    <row r="13" customFormat="false" ht="15" hidden="false" customHeight="false" outlineLevel="0" collapsed="false">
      <c r="K13" s="1"/>
      <c r="L13" s="1"/>
      <c r="M13" s="1"/>
      <c r="AV13" s="12"/>
      <c r="AW13" s="12"/>
      <c r="AX13" s="12"/>
    </row>
    <row r="14" customFormat="false" ht="15" hidden="false" customHeight="false" outlineLevel="0" collapsed="false">
      <c r="K14" s="1"/>
      <c r="L14" s="1"/>
      <c r="M14" s="1"/>
      <c r="AV14" s="12"/>
      <c r="AW14" s="12"/>
      <c r="AX14" s="12"/>
    </row>
    <row r="15" customFormat="false" ht="15" hidden="false" customHeight="false" outlineLevel="0" collapsed="false">
      <c r="K15" s="1"/>
      <c r="L15" s="1"/>
      <c r="M15" s="1"/>
      <c r="AV15" s="12"/>
      <c r="AW15" s="12"/>
      <c r="AX15" s="12"/>
    </row>
    <row r="16" customFormat="false" ht="15" hidden="false" customHeight="false" outlineLevel="0" collapsed="false">
      <c r="K16" s="1"/>
      <c r="L16" s="1"/>
      <c r="M16" s="1"/>
      <c r="AV16" s="12"/>
      <c r="AW16" s="12"/>
      <c r="AX16" s="12"/>
    </row>
    <row r="17" customFormat="false" ht="15" hidden="false" customHeight="false" outlineLevel="0" collapsed="false">
      <c r="K17" s="1"/>
      <c r="L17" s="1"/>
      <c r="M17" s="1"/>
      <c r="O17" s="12"/>
      <c r="P17" s="10"/>
      <c r="Q17" s="10"/>
      <c r="R17" s="10"/>
      <c r="AV17" s="12"/>
      <c r="AW17" s="12"/>
      <c r="AX17" s="12"/>
    </row>
    <row r="18" customFormat="false" ht="15" hidden="false" customHeight="false" outlineLevel="0" collapsed="false">
      <c r="O18" s="23" t="s">
        <v>15</v>
      </c>
      <c r="P18" s="24"/>
      <c r="Q18" s="3" t="s">
        <v>16</v>
      </c>
      <c r="R18" s="25"/>
      <c r="AV18" s="12"/>
      <c r="AW18" s="12"/>
      <c r="AX18" s="12"/>
    </row>
    <row r="19" customFormat="false" ht="15" hidden="false" customHeight="false" outlineLevel="0" collapsed="false">
      <c r="K19" s="1" t="s">
        <v>19</v>
      </c>
      <c r="L19" s="1" t="s">
        <v>15</v>
      </c>
      <c r="M19" s="1" t="s">
        <v>16</v>
      </c>
      <c r="O19" s="27" t="s">
        <v>20</v>
      </c>
      <c r="P19" s="28" t="s">
        <v>21</v>
      </c>
      <c r="Q19" s="10" t="s">
        <v>20</v>
      </c>
      <c r="R19" s="29" t="s">
        <v>21</v>
      </c>
      <c r="AV19" s="12"/>
      <c r="AW19" s="12"/>
      <c r="AX19" s="12"/>
    </row>
    <row r="20" customFormat="false" ht="15" hidden="false" customHeight="false" outlineLevel="0" collapsed="false">
      <c r="K20" s="35" t="s">
        <v>61</v>
      </c>
      <c r="L20" s="57" t="n">
        <f aca="false">(L4*R11+R12*M4)/V11</f>
        <v>3.01062995820482</v>
      </c>
      <c r="M20" s="57" t="n">
        <f aca="false">(R11*M4-R12*L4)/V11</f>
        <v>-2.59822397238455</v>
      </c>
      <c r="N20" s="0" t="s">
        <v>26</v>
      </c>
      <c r="O20" s="37" t="n">
        <v>0</v>
      </c>
      <c r="P20" s="33" t="n">
        <f aca="false">L20</f>
        <v>3.01062995820482</v>
      </c>
      <c r="Q20" s="38" t="n">
        <v>0</v>
      </c>
      <c r="R20" s="39" t="n">
        <f aca="false">M20</f>
        <v>-2.59822397238455</v>
      </c>
      <c r="AV20" s="12"/>
      <c r="AW20" s="12"/>
      <c r="AX20" s="12"/>
    </row>
    <row r="21" customFormat="false" ht="15" hidden="false" customHeight="false" outlineLevel="0" collapsed="false">
      <c r="K21" s="34" t="n">
        <f aca="false">SQRT(L20*L20+M20*M20)</f>
        <v>3.97676508684057</v>
      </c>
      <c r="O21" s="44" t="s">
        <v>39</v>
      </c>
      <c r="P21" s="45"/>
      <c r="Q21" s="15"/>
      <c r="R21" s="46"/>
      <c r="AV21" s="12"/>
      <c r="AW21" s="12"/>
      <c r="AX21" s="12"/>
    </row>
    <row r="22" customFormat="false" ht="15" hidden="false" customHeight="false" outlineLevel="0" collapsed="false">
      <c r="K22" s="34" t="n">
        <f aca="false">ATAN(M20/L20)*180/PI()</f>
        <v>-40.7947420040849</v>
      </c>
      <c r="AV22" s="12"/>
      <c r="AW22" s="12"/>
      <c r="AX22" s="12"/>
    </row>
    <row r="23" customFormat="false" ht="15" hidden="false" customHeight="false" outlineLevel="0" collapsed="false">
      <c r="AV23" s="12"/>
      <c r="AW23" s="12"/>
      <c r="AX23" s="12"/>
    </row>
    <row r="24" customFormat="false" ht="15" hidden="false" customHeight="false" outlineLevel="0" collapsed="false">
      <c r="O24" s="12"/>
      <c r="P24" s="10"/>
      <c r="Q24" s="10"/>
      <c r="R24" s="10"/>
      <c r="AV24" s="12"/>
      <c r="AW24" s="12"/>
      <c r="AX24" s="12"/>
    </row>
    <row r="25" customFormat="false" ht="15" hidden="false" customHeight="false" outlineLevel="0" collapsed="false">
      <c r="K25" s="1"/>
      <c r="L25" s="1"/>
      <c r="M25" s="1"/>
      <c r="O25" s="12"/>
      <c r="P25" s="10"/>
      <c r="Q25" s="10"/>
      <c r="R25" s="10"/>
      <c r="AV25" s="12"/>
      <c r="AW25" s="12"/>
      <c r="AX25" s="12"/>
    </row>
    <row r="26" customFormat="false" ht="15" hidden="false" customHeight="false" outlineLevel="0" collapsed="false">
      <c r="O26" s="23" t="s">
        <v>15</v>
      </c>
      <c r="P26" s="24"/>
      <c r="Q26" s="3" t="s">
        <v>16</v>
      </c>
      <c r="R26" s="25"/>
      <c r="AV26" s="12"/>
      <c r="AW26" s="12"/>
      <c r="AX26" s="12"/>
    </row>
    <row r="27" customFormat="false" ht="15" hidden="false" customHeight="false" outlineLevel="0" collapsed="false">
      <c r="K27" s="1" t="s">
        <v>19</v>
      </c>
      <c r="L27" s="1" t="s">
        <v>15</v>
      </c>
      <c r="M27" s="1" t="s">
        <v>16</v>
      </c>
      <c r="O27" s="27" t="s">
        <v>20</v>
      </c>
      <c r="P27" s="28" t="s">
        <v>21</v>
      </c>
      <c r="Q27" s="10" t="s">
        <v>20</v>
      </c>
      <c r="R27" s="29" t="s">
        <v>21</v>
      </c>
      <c r="AV27" s="12"/>
      <c r="AW27" s="12"/>
      <c r="AX27" s="12"/>
    </row>
    <row r="28" customFormat="false" ht="15" hidden="false" customHeight="false" outlineLevel="0" collapsed="false">
      <c r="K28" s="35" t="s">
        <v>74</v>
      </c>
      <c r="L28" s="36" t="n">
        <f aca="false">$O$11*L20-$O$12*M20</f>
        <v>224.354157223575</v>
      </c>
      <c r="M28" s="36" t="n">
        <f aca="false">$O$11*M20+$O$12*L20</f>
        <v>16.4962394328106</v>
      </c>
      <c r="N28" s="0" t="s">
        <v>18</v>
      </c>
      <c r="O28" s="37" t="n">
        <v>0</v>
      </c>
      <c r="P28" s="33" t="n">
        <f aca="false">L28</f>
        <v>224.354157223575</v>
      </c>
      <c r="Q28" s="38" t="n">
        <v>0</v>
      </c>
      <c r="R28" s="39" t="n">
        <f aca="false">M28</f>
        <v>16.4962394328106</v>
      </c>
      <c r="AV28" s="12"/>
      <c r="AW28" s="12"/>
      <c r="AX28" s="12"/>
    </row>
    <row r="29" customFormat="false" ht="15" hidden="false" customHeight="false" outlineLevel="0" collapsed="false">
      <c r="K29" s="34" t="n">
        <f aca="false">SQRT(L28*L28+M28*M28)</f>
        <v>224.95980480727</v>
      </c>
      <c r="O29" s="44" t="s">
        <v>39</v>
      </c>
      <c r="P29" s="45"/>
      <c r="Q29" s="15"/>
      <c r="R29" s="46"/>
      <c r="AV29" s="12"/>
      <c r="AW29" s="12"/>
      <c r="AX29" s="12"/>
    </row>
    <row r="30" customFormat="false" ht="15" hidden="false" customHeight="false" outlineLevel="0" collapsed="false">
      <c r="K30" s="34" t="n">
        <f aca="false">ATAN(M28/L28)*180/PI()</f>
        <v>4.20525799591512</v>
      </c>
      <c r="AV30" s="12"/>
      <c r="AW30" s="12"/>
      <c r="AX30" s="12"/>
    </row>
    <row r="31" customFormat="false" ht="15" hidden="false" customHeight="false" outlineLevel="0" collapsed="false">
      <c r="AV31" s="12"/>
      <c r="AW31" s="12"/>
      <c r="AX31" s="12"/>
    </row>
    <row r="32" customFormat="false" ht="15" hidden="false" customHeight="false" outlineLevel="0" collapsed="false">
      <c r="K32" s="1"/>
      <c r="L32" s="1"/>
      <c r="M32" s="1"/>
      <c r="O32" s="12"/>
      <c r="P32" s="10"/>
      <c r="Q32" s="10"/>
      <c r="R32" s="10"/>
      <c r="AV32" s="12"/>
      <c r="AW32" s="12"/>
      <c r="AX32" s="12"/>
    </row>
    <row r="33" customFormat="false" ht="15" hidden="false" customHeight="false" outlineLevel="0" collapsed="false">
      <c r="K33" s="22" t="s">
        <v>75</v>
      </c>
      <c r="L33" s="58" t="n">
        <f aca="false">K29*K21</f>
        <v>894.612297700023</v>
      </c>
      <c r="M33" s="1" t="s">
        <v>76</v>
      </c>
      <c r="N33" s="58" t="n">
        <f aca="false">SQRT(L34*L34+L35*L35)</f>
        <v>894.612297700023</v>
      </c>
      <c r="O33" s="22" t="s">
        <v>77</v>
      </c>
      <c r="P33" s="58" t="n">
        <f aca="false">I4*K21</f>
        <v>1029.77608791176</v>
      </c>
      <c r="Q33" s="1" t="s">
        <v>76</v>
      </c>
      <c r="R33" s="10"/>
      <c r="AV33" s="12"/>
      <c r="AW33" s="12"/>
      <c r="AX33" s="12"/>
    </row>
    <row r="34" customFormat="false" ht="15" hidden="false" customHeight="false" outlineLevel="0" collapsed="false">
      <c r="K34" s="59" t="s">
        <v>78</v>
      </c>
      <c r="L34" s="58" t="n">
        <f aca="false">L33*COS((K30-K22)*PI()/180)</f>
        <v>632.586422236565</v>
      </c>
      <c r="M34" s="1" t="s">
        <v>79</v>
      </c>
      <c r="O34" s="59" t="s">
        <v>80</v>
      </c>
      <c r="P34" s="58" t="n">
        <f aca="false">P33*COS((I5-K22)*PI()/180)</f>
        <v>695.845064460221</v>
      </c>
      <c r="Q34" s="1" t="s">
        <v>79</v>
      </c>
      <c r="R34" s="10"/>
      <c r="S34" s="19"/>
      <c r="AV34" s="12"/>
      <c r="AW34" s="12"/>
      <c r="AX34" s="12"/>
    </row>
    <row r="35" customFormat="false" ht="15" hidden="false" customHeight="false" outlineLevel="0" collapsed="false">
      <c r="K35" s="22" t="s">
        <v>81</v>
      </c>
      <c r="L35" s="58" t="n">
        <f aca="false">L33*SIN((K30-K22)*PI()/180)</f>
        <v>632.586422236565</v>
      </c>
      <c r="M35" s="1" t="s">
        <v>82</v>
      </c>
      <c r="O35" s="22" t="s">
        <v>83</v>
      </c>
      <c r="P35" s="58" t="n">
        <f aca="false">P33*SIN((I5-K22)*PI()/180)</f>
        <v>759.103706683877</v>
      </c>
      <c r="Q35" s="1" t="s">
        <v>82</v>
      </c>
      <c r="R35" s="10"/>
      <c r="AV35" s="12"/>
      <c r="AW35" s="12"/>
      <c r="AX35" s="12"/>
    </row>
    <row r="36" customFormat="false" ht="15" hidden="false" customHeight="false" outlineLevel="0" collapsed="false">
      <c r="K36" s="22" t="s">
        <v>84</v>
      </c>
      <c r="L36" s="21" t="n">
        <f aca="false">L34/L33</f>
        <v>0.707106781186548</v>
      </c>
      <c r="M36" s="1"/>
      <c r="O36" s="22" t="s">
        <v>84</v>
      </c>
      <c r="P36" s="21" t="n">
        <f aca="false">P34/P33</f>
        <v>0.675724628517346</v>
      </c>
      <c r="Q36" s="10"/>
      <c r="R36" s="10"/>
      <c r="AV36" s="12"/>
      <c r="AW36" s="12"/>
      <c r="AX36" s="12"/>
    </row>
    <row r="37" customFormat="false" ht="15" hidden="false" customHeight="false" outlineLevel="0" collapsed="false">
      <c r="K37" s="1"/>
      <c r="L37" s="1"/>
      <c r="M37" s="1"/>
      <c r="O37" s="12"/>
      <c r="P37" s="10"/>
      <c r="Q37" s="10"/>
      <c r="R37" s="10"/>
      <c r="AV37" s="12"/>
      <c r="AW37" s="12"/>
      <c r="AX37" s="12"/>
    </row>
    <row r="38" customFormat="false" ht="15" hidden="false" customHeight="false" outlineLevel="0" collapsed="false">
      <c r="K38" s="1"/>
      <c r="L38" s="1"/>
      <c r="M38" s="1"/>
      <c r="O38" s="12"/>
      <c r="P38" s="10"/>
      <c r="Q38" s="10"/>
      <c r="R38" s="10"/>
      <c r="AV38" s="12"/>
      <c r="AW38" s="12"/>
      <c r="AX38" s="12"/>
    </row>
    <row r="39" customFormat="false" ht="15" hidden="false" customHeight="false" outlineLevel="0" collapsed="false">
      <c r="K39" s="1"/>
      <c r="L39" s="1"/>
      <c r="M39" s="1"/>
      <c r="O39" s="12"/>
      <c r="P39" s="10"/>
      <c r="Q39" s="10"/>
      <c r="R39" s="10"/>
      <c r="AV39" s="12"/>
      <c r="AW39" s="12"/>
      <c r="AX39" s="12"/>
    </row>
    <row r="40" customFormat="false" ht="15" hidden="false" customHeight="false" outlineLevel="0" collapsed="false">
      <c r="K40" s="1"/>
      <c r="L40" s="1"/>
      <c r="M40" s="1"/>
      <c r="O40" s="12"/>
      <c r="P40" s="10"/>
      <c r="Q40" s="10"/>
      <c r="R40" s="10"/>
      <c r="AV40" s="12"/>
      <c r="AW40" s="12"/>
      <c r="AX40" s="12"/>
    </row>
    <row r="41" customFormat="false" ht="15" hidden="false" customHeight="false" outlineLevel="0" collapsed="false">
      <c r="K41" s="1"/>
      <c r="L41" s="1"/>
      <c r="M41" s="1"/>
      <c r="O41" s="12"/>
      <c r="P41" s="10"/>
      <c r="Q41" s="10"/>
      <c r="R41" s="10"/>
      <c r="AV41" s="12"/>
      <c r="AW41" s="12"/>
      <c r="AX41" s="12"/>
    </row>
    <row r="42" customFormat="false" ht="15" hidden="false" customHeight="false" outlineLevel="0" collapsed="false">
      <c r="K42" s="1"/>
      <c r="L42" s="1"/>
      <c r="M42" s="1"/>
      <c r="O42" s="12"/>
      <c r="P42" s="10"/>
      <c r="Q42" s="10"/>
      <c r="R42" s="10"/>
      <c r="AV42" s="12"/>
      <c r="AW42" s="12"/>
      <c r="AX42" s="12"/>
    </row>
    <row r="43" customFormat="false" ht="15" hidden="false" customHeight="false" outlineLevel="0" collapsed="false">
      <c r="K43" s="1"/>
      <c r="L43" s="1"/>
      <c r="M43" s="1"/>
      <c r="O43" s="12"/>
      <c r="P43" s="10"/>
      <c r="Q43" s="10"/>
      <c r="R43" s="10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</row>
    <row r="44" customFormat="false" ht="15" hidden="false" customHeight="false" outlineLevel="0" collapsed="false">
      <c r="K44" s="1"/>
      <c r="L44" s="1"/>
      <c r="M44" s="1"/>
      <c r="O44" s="12"/>
      <c r="P44" s="10"/>
      <c r="Q44" s="10"/>
      <c r="R44" s="10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</row>
    <row r="45" customFormat="false" ht="15" hidden="false" customHeight="false" outlineLevel="0" collapsed="false">
      <c r="K45" s="1"/>
      <c r="L45" s="1"/>
      <c r="M45" s="1"/>
      <c r="O45" s="12"/>
      <c r="P45" s="10"/>
      <c r="Q45" s="10"/>
      <c r="R45" s="10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</row>
    <row r="52" customFormat="false" ht="15" hidden="false" customHeight="false" outlineLevel="0" collapsed="false">
      <c r="A52" s="0" t="s">
        <v>50</v>
      </c>
      <c r="B52" s="52" t="n">
        <v>400</v>
      </c>
      <c r="C52" s="0" t="s">
        <v>18</v>
      </c>
      <c r="D52" s="0" t="s">
        <v>51</v>
      </c>
      <c r="F52" s="0" t="s">
        <v>52</v>
      </c>
      <c r="G52" s="53" t="n">
        <v>0</v>
      </c>
      <c r="O52" s="23" t="s">
        <v>15</v>
      </c>
      <c r="P52" s="24"/>
      <c r="Q52" s="3" t="s">
        <v>16</v>
      </c>
      <c r="R52" s="25"/>
      <c r="T52" s="0" t="s">
        <v>53</v>
      </c>
    </row>
    <row r="53" customFormat="false" ht="15" hidden="false" customHeight="false" outlineLevel="0" collapsed="false">
      <c r="A53" s="0" t="s">
        <v>54</v>
      </c>
      <c r="B53" s="54" t="n">
        <f aca="false">B52/SQRT(3)</f>
        <v>230.94010767585</v>
      </c>
      <c r="C53" s="0" t="s">
        <v>18</v>
      </c>
      <c r="D53" s="0" t="s">
        <v>55</v>
      </c>
      <c r="F53" s="0" t="s">
        <v>56</v>
      </c>
      <c r="G53" s="53" t="n">
        <v>0</v>
      </c>
      <c r="K53" s="1" t="s">
        <v>19</v>
      </c>
      <c r="L53" s="1" t="s">
        <v>15</v>
      </c>
      <c r="M53" s="1" t="s">
        <v>16</v>
      </c>
      <c r="O53" s="27" t="s">
        <v>20</v>
      </c>
      <c r="P53" s="28" t="s">
        <v>21</v>
      </c>
      <c r="Q53" s="10" t="s">
        <v>20</v>
      </c>
      <c r="R53" s="29" t="s">
        <v>21</v>
      </c>
    </row>
    <row r="54" customFormat="false" ht="15" hidden="false" customHeight="false" outlineLevel="0" collapsed="false">
      <c r="A54" s="0" t="s">
        <v>57</v>
      </c>
      <c r="B54" s="0" t="n">
        <v>0</v>
      </c>
      <c r="C54" s="0" t="s">
        <v>4</v>
      </c>
      <c r="K54" s="35" t="s">
        <v>58</v>
      </c>
      <c r="L54" s="36" t="n">
        <f aca="false">L55+L57-L56</f>
        <v>230.94010767585</v>
      </c>
      <c r="M54" s="36" t="n">
        <f aca="false">M55+M57-M56</f>
        <v>0</v>
      </c>
      <c r="N54" s="0" t="s">
        <v>18</v>
      </c>
      <c r="O54" s="37" t="n">
        <v>0</v>
      </c>
      <c r="P54" s="33" t="n">
        <f aca="false">L54</f>
        <v>230.94010767585</v>
      </c>
      <c r="Q54" s="38" t="n">
        <v>0</v>
      </c>
      <c r="R54" s="39" t="n">
        <f aca="false">M54</f>
        <v>0</v>
      </c>
      <c r="T54" s="0" t="s">
        <v>59</v>
      </c>
      <c r="W54" s="55" t="s">
        <v>60</v>
      </c>
      <c r="X54" s="0" t="s">
        <v>61</v>
      </c>
    </row>
    <row r="55" customFormat="false" ht="15" hidden="false" customHeight="false" outlineLevel="0" collapsed="false">
      <c r="A55" s="0" t="s">
        <v>62</v>
      </c>
      <c r="B55" s="0" t="n">
        <v>-45</v>
      </c>
      <c r="C55" s="0" t="s">
        <v>4</v>
      </c>
      <c r="K55" s="35" t="s">
        <v>63</v>
      </c>
      <c r="L55" s="36" t="n">
        <f aca="false">$G$52*COS($B55*PI()/180)</f>
        <v>0</v>
      </c>
      <c r="M55" s="36" t="n">
        <f aca="false">$G$52*SIN($B55*PI()/180)</f>
        <v>-0</v>
      </c>
      <c r="N55" s="0" t="s">
        <v>18</v>
      </c>
      <c r="O55" s="44" t="s">
        <v>39</v>
      </c>
      <c r="P55" s="45"/>
      <c r="Q55" s="15"/>
      <c r="R55" s="46"/>
    </row>
    <row r="56" customFormat="false" ht="15" hidden="false" customHeight="false" outlineLevel="0" collapsed="false">
      <c r="A56" s="0" t="s">
        <v>64</v>
      </c>
      <c r="B56" s="0" t="n">
        <v>0</v>
      </c>
      <c r="C56" s="0" t="s">
        <v>4</v>
      </c>
      <c r="K56" s="35" t="s">
        <v>65</v>
      </c>
      <c r="L56" s="36" t="n">
        <f aca="false">$G$53*COS($B56*PI()/180)</f>
        <v>0</v>
      </c>
      <c r="M56" s="36" t="n">
        <f aca="false">$G$53*SIN($B56*PI()/180)</f>
        <v>0</v>
      </c>
      <c r="N56" s="0" t="s">
        <v>18</v>
      </c>
    </row>
    <row r="57" customFormat="false" ht="15" hidden="false" customHeight="false" outlineLevel="0" collapsed="false">
      <c r="K57" s="35" t="s">
        <v>66</v>
      </c>
      <c r="L57" s="36" t="n">
        <f aca="false">$B$53*COS($B54*PI()/180)</f>
        <v>230.94010767585</v>
      </c>
      <c r="M57" s="36" t="n">
        <f aca="false">$B$53*SIN($B54*PI()/180)</f>
        <v>0</v>
      </c>
      <c r="N57" s="0" t="s">
        <v>18</v>
      </c>
    </row>
    <row r="58" customFormat="false" ht="15" hidden="false" customHeight="false" outlineLevel="0" collapsed="false">
      <c r="K58" s="1"/>
      <c r="L58" s="1"/>
      <c r="M58" s="1"/>
      <c r="O58" s="12"/>
      <c r="P58" s="10"/>
      <c r="Q58" s="10"/>
      <c r="R58" s="10"/>
      <c r="W58" s="55"/>
    </row>
    <row r="59" customFormat="false" ht="15" hidden="false" customHeight="false" outlineLevel="0" collapsed="false">
      <c r="K59" s="1"/>
      <c r="L59" s="1"/>
      <c r="M59" s="1"/>
      <c r="O59" s="12"/>
      <c r="P59" s="10"/>
      <c r="Q59" s="10"/>
      <c r="R59" s="10"/>
    </row>
    <row r="60" customFormat="false" ht="15" hidden="false" customHeight="false" outlineLevel="0" collapsed="false">
      <c r="K60" s="1"/>
      <c r="L60" s="1"/>
      <c r="M60" s="1"/>
      <c r="O60" s="12"/>
      <c r="P60" s="10"/>
      <c r="Q60" s="10"/>
      <c r="R60" s="10"/>
    </row>
    <row r="61" customFormat="false" ht="15" hidden="false" customHeight="false" outlineLevel="0" collapsed="false">
      <c r="K61" s="1" t="s">
        <v>67</v>
      </c>
      <c r="L61" s="0" t="n">
        <v>4</v>
      </c>
      <c r="M61" s="0" t="s">
        <v>23</v>
      </c>
      <c r="N61" s="0" t="s">
        <v>68</v>
      </c>
      <c r="O61" s="56" t="n">
        <v>40</v>
      </c>
      <c r="P61" s="1" t="s">
        <v>23</v>
      </c>
      <c r="Q61" s="10" t="s">
        <v>69</v>
      </c>
      <c r="R61" s="38" t="n">
        <f aca="false">$L$11+O61</f>
        <v>44</v>
      </c>
      <c r="S61" s="1" t="s">
        <v>23</v>
      </c>
      <c r="U61" s="12" t="s">
        <v>70</v>
      </c>
      <c r="V61" s="56" t="n">
        <f aca="false">R61^2+R62^2</f>
        <v>4240</v>
      </c>
    </row>
    <row r="62" customFormat="false" ht="15" hidden="false" customHeight="false" outlineLevel="0" collapsed="false">
      <c r="K62" s="1" t="s">
        <v>71</v>
      </c>
      <c r="L62" s="0" t="n">
        <v>8</v>
      </c>
      <c r="M62" s="0" t="s">
        <v>23</v>
      </c>
      <c r="N62" s="0" t="s">
        <v>72</v>
      </c>
      <c r="O62" s="56" t="n">
        <v>40</v>
      </c>
      <c r="P62" s="1" t="s">
        <v>23</v>
      </c>
      <c r="Q62" s="10" t="s">
        <v>73</v>
      </c>
      <c r="R62" s="38" t="n">
        <f aca="false">$L$12+O62</f>
        <v>48</v>
      </c>
      <c r="S62" s="1" t="s">
        <v>23</v>
      </c>
    </row>
    <row r="63" customFormat="false" ht="15" hidden="false" customHeight="false" outlineLevel="0" collapsed="false">
      <c r="K63" s="1"/>
      <c r="L63" s="1"/>
      <c r="M63" s="1"/>
    </row>
    <row r="64" customFormat="false" ht="15" hidden="false" customHeight="false" outlineLevel="0" collapsed="false">
      <c r="K64" s="1"/>
      <c r="L64" s="1"/>
      <c r="M64" s="1"/>
    </row>
    <row r="65" customFormat="false" ht="15" hidden="false" customHeight="false" outlineLevel="0" collapsed="false">
      <c r="K65" s="1"/>
      <c r="L65" s="1"/>
      <c r="M65" s="1"/>
    </row>
    <row r="66" customFormat="false" ht="15" hidden="false" customHeight="false" outlineLevel="0" collapsed="false">
      <c r="K66" s="1"/>
      <c r="L66" s="1"/>
      <c r="M66" s="1"/>
    </row>
    <row r="67" customFormat="false" ht="15" hidden="false" customHeight="false" outlineLevel="0" collapsed="false">
      <c r="K67" s="1"/>
      <c r="L67" s="1"/>
      <c r="M67" s="1"/>
      <c r="O67" s="12"/>
      <c r="P67" s="10"/>
      <c r="Q67" s="10"/>
      <c r="R67" s="10"/>
    </row>
    <row r="68" customFormat="false" ht="15" hidden="false" customHeight="false" outlineLevel="0" collapsed="false">
      <c r="O68" s="23" t="s">
        <v>15</v>
      </c>
      <c r="P68" s="24"/>
      <c r="Q68" s="3" t="s">
        <v>16</v>
      </c>
      <c r="R68" s="25"/>
    </row>
    <row r="69" customFormat="false" ht="15" hidden="false" customHeight="false" outlineLevel="0" collapsed="false">
      <c r="K69" s="1" t="s">
        <v>19</v>
      </c>
      <c r="L69" s="1" t="s">
        <v>15</v>
      </c>
      <c r="M69" s="1" t="s">
        <v>16</v>
      </c>
      <c r="O69" s="27" t="s">
        <v>20</v>
      </c>
      <c r="P69" s="28" t="s">
        <v>21</v>
      </c>
      <c r="Q69" s="10" t="s">
        <v>20</v>
      </c>
      <c r="R69" s="29" t="s">
        <v>21</v>
      </c>
    </row>
    <row r="70" customFormat="false" ht="15" hidden="false" customHeight="false" outlineLevel="0" collapsed="false">
      <c r="K70" s="35" t="s">
        <v>61</v>
      </c>
      <c r="L70" s="57" t="n">
        <f aca="false">(L54*R61+R62*M54)/V61</f>
        <v>2.39654828720222</v>
      </c>
      <c r="M70" s="57" t="n">
        <f aca="false">(R61*M54-R62*L54)/V61</f>
        <v>-2.61441631331151</v>
      </c>
      <c r="N70" s="0" t="s">
        <v>26</v>
      </c>
      <c r="O70" s="37" t="n">
        <v>0</v>
      </c>
      <c r="P70" s="33" t="n">
        <f aca="false">L70</f>
        <v>2.39654828720222</v>
      </c>
      <c r="Q70" s="38" t="n">
        <v>0</v>
      </c>
      <c r="R70" s="39" t="n">
        <f aca="false">M70</f>
        <v>-2.61441631331151</v>
      </c>
    </row>
    <row r="71" customFormat="false" ht="15" hidden="false" customHeight="false" outlineLevel="0" collapsed="false">
      <c r="K71" s="34" t="n">
        <f aca="false">SQRT(L70*L70+M70*M70)</f>
        <v>3.54663451065954</v>
      </c>
      <c r="O71" s="44" t="s">
        <v>39</v>
      </c>
      <c r="P71" s="45"/>
      <c r="Q71" s="15"/>
      <c r="R71" s="46"/>
    </row>
    <row r="72" customFormat="false" ht="15" hidden="false" customHeight="false" outlineLevel="0" collapsed="false">
      <c r="K72" s="34" t="n">
        <f aca="false">ATAN(M70/L70)*180/PI()</f>
        <v>-47.4895529219992</v>
      </c>
    </row>
    <row r="74" customFormat="false" ht="15" hidden="false" customHeight="false" outlineLevel="0" collapsed="false">
      <c r="O74" s="12"/>
      <c r="P74" s="10"/>
      <c r="Q74" s="10"/>
      <c r="R74" s="10"/>
    </row>
    <row r="75" customFormat="false" ht="15" hidden="false" customHeight="false" outlineLevel="0" collapsed="false">
      <c r="K75" s="1"/>
      <c r="L75" s="1"/>
      <c r="M75" s="1"/>
      <c r="O75" s="12"/>
      <c r="P75" s="10"/>
      <c r="Q75" s="10"/>
      <c r="R75" s="10"/>
    </row>
    <row r="76" customFormat="false" ht="15" hidden="false" customHeight="false" outlineLevel="0" collapsed="false">
      <c r="O76" s="23" t="s">
        <v>15</v>
      </c>
      <c r="P76" s="24"/>
      <c r="Q76" s="3" t="s">
        <v>16</v>
      </c>
      <c r="R76" s="25"/>
    </row>
    <row r="77" customFormat="false" ht="15" hidden="false" customHeight="false" outlineLevel="0" collapsed="false">
      <c r="K77" s="1" t="s">
        <v>19</v>
      </c>
      <c r="L77" s="1" t="s">
        <v>15</v>
      </c>
      <c r="M77" s="1" t="s">
        <v>16</v>
      </c>
      <c r="O77" s="27" t="s">
        <v>20</v>
      </c>
      <c r="P77" s="28" t="s">
        <v>21</v>
      </c>
      <c r="Q77" s="10" t="s">
        <v>20</v>
      </c>
      <c r="R77" s="29" t="s">
        <v>21</v>
      </c>
    </row>
    <row r="78" customFormat="false" ht="15" hidden="false" customHeight="false" outlineLevel="0" collapsed="false">
      <c r="K78" s="35" t="s">
        <v>74</v>
      </c>
      <c r="L78" s="36" t="n">
        <f aca="false">$O$11*L70-$O$12*M70</f>
        <v>200.438584020549</v>
      </c>
      <c r="M78" s="36" t="n">
        <f aca="false">$O$11*M70+$O$12*L70</f>
        <v>-8.71472104437173</v>
      </c>
      <c r="N78" s="0" t="s">
        <v>18</v>
      </c>
      <c r="O78" s="37" t="n">
        <v>0</v>
      </c>
      <c r="P78" s="33" t="n">
        <f aca="false">L78</f>
        <v>200.438584020549</v>
      </c>
      <c r="Q78" s="38" t="n">
        <v>0</v>
      </c>
      <c r="R78" s="39" t="n">
        <f aca="false">M78</f>
        <v>-8.71472104437173</v>
      </c>
    </row>
    <row r="79" customFormat="false" ht="15" hidden="false" customHeight="false" outlineLevel="0" collapsed="false">
      <c r="K79" s="34" t="n">
        <f aca="false">SQRT(L78*L78+M78*M78)</f>
        <v>200.627945030208</v>
      </c>
      <c r="O79" s="44" t="s">
        <v>39</v>
      </c>
      <c r="P79" s="45"/>
      <c r="Q79" s="15"/>
      <c r="R79" s="46"/>
    </row>
    <row r="80" customFormat="false" ht="15" hidden="false" customHeight="false" outlineLevel="0" collapsed="false">
      <c r="K80" s="34" t="n">
        <f aca="false">ATAN(M78/L78)*180/PI()</f>
        <v>-2.48955292199916</v>
      </c>
    </row>
    <row r="82" customFormat="false" ht="15" hidden="false" customHeight="false" outlineLevel="0" collapsed="false">
      <c r="K82" s="1"/>
      <c r="L82" s="1"/>
      <c r="M82" s="1"/>
      <c r="O82" s="12"/>
      <c r="P82" s="10"/>
      <c r="Q82" s="10"/>
      <c r="R82" s="10"/>
    </row>
    <row r="83" customFormat="false" ht="15" hidden="false" customHeight="false" outlineLevel="0" collapsed="false">
      <c r="K83" s="22" t="s">
        <v>85</v>
      </c>
      <c r="L83" s="58" t="n">
        <f aca="false">K79*K71</f>
        <v>711.553993646841</v>
      </c>
      <c r="M83" s="1" t="s">
        <v>76</v>
      </c>
      <c r="N83" s="58" t="n">
        <f aca="false">SQRT(L84*L84+L85*L85)</f>
        <v>711.553993646841</v>
      </c>
      <c r="O83" s="12"/>
      <c r="P83" s="10"/>
      <c r="Q83" s="10"/>
      <c r="R83" s="10"/>
    </row>
    <row r="84" customFormat="false" ht="15" hidden="false" customHeight="false" outlineLevel="0" collapsed="false">
      <c r="K84" s="59" t="s">
        <v>35</v>
      </c>
      <c r="L84" s="58" t="n">
        <f aca="false">L83*COS((K80-K72)*PI()/180)</f>
        <v>503.144654088051</v>
      </c>
      <c r="M84" s="1" t="s">
        <v>79</v>
      </c>
      <c r="O84" s="12"/>
      <c r="P84" s="10"/>
      <c r="Q84" s="10"/>
      <c r="R84" s="10"/>
      <c r="S84" s="19"/>
    </row>
    <row r="85" customFormat="false" ht="15" hidden="false" customHeight="false" outlineLevel="0" collapsed="false">
      <c r="K85" s="22" t="s">
        <v>37</v>
      </c>
      <c r="L85" s="58" t="n">
        <f aca="false">L83*SIN((K80-K72)*PI()/180)</f>
        <v>503.144654088051</v>
      </c>
      <c r="M85" s="1" t="s">
        <v>82</v>
      </c>
      <c r="O85" s="12"/>
      <c r="P85" s="10"/>
      <c r="Q85" s="10"/>
      <c r="R85" s="10"/>
    </row>
    <row r="86" customFormat="false" ht="15" hidden="false" customHeight="false" outlineLevel="0" collapsed="false">
      <c r="K86" s="22" t="s">
        <v>84</v>
      </c>
      <c r="L86" s="21" t="n">
        <f aca="false">L84/L83</f>
        <v>0.707106781186548</v>
      </c>
      <c r="M86" s="1"/>
      <c r="O86" s="12"/>
      <c r="P86" s="10"/>
      <c r="Q86" s="10"/>
      <c r="R86" s="10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AX91"/>
  <sheetViews>
    <sheetView showFormulas="false" showGridLines="true" showRowColHeaders="true" showZeros="true" rightToLeft="false" tabSelected="true" showOutlineSymbols="true" defaultGridColor="true" view="normal" topLeftCell="A1" colorId="64" zoomScale="50" zoomScaleNormal="50" zoomScalePageLayoutView="100" workbookViewId="0">
      <selection pane="topLeft" activeCell="W40" activeCellId="0" sqref="W40"/>
    </sheetView>
  </sheetViews>
  <sheetFormatPr defaultColWidth="10.296875" defaultRowHeight="15" zeroHeight="false" outlineLevelRow="0" outlineLevelCol="0"/>
  <cols>
    <col collapsed="false" customWidth="true" hidden="false" outlineLevel="0" max="7" min="7" style="22" width="11.67"/>
    <col collapsed="false" customWidth="true" hidden="false" outlineLevel="0" max="8" min="8" style="0" width="5.82"/>
    <col collapsed="false" customWidth="true" hidden="false" outlineLevel="0" max="10" min="10" style="0" width="6"/>
    <col collapsed="false" customWidth="true" hidden="false" outlineLevel="0" max="15" min="15" style="0" width="11.31"/>
    <col collapsed="false" customWidth="true" hidden="false" outlineLevel="0" max="19" min="16" style="1" width="10.83"/>
  </cols>
  <sheetData>
    <row r="2" customFormat="false" ht="15" hidden="false" customHeight="false" outlineLevel="0" collapsed="false">
      <c r="A2" s="0" t="s">
        <v>50</v>
      </c>
      <c r="B2" s="52" t="n">
        <v>400</v>
      </c>
      <c r="C2" s="0" t="s">
        <v>18</v>
      </c>
      <c r="D2" s="0" t="s">
        <v>51</v>
      </c>
      <c r="O2" s="23" t="s">
        <v>15</v>
      </c>
      <c r="P2" s="24"/>
      <c r="Q2" s="3" t="s">
        <v>16</v>
      </c>
      <c r="R2" s="25"/>
      <c r="T2" s="0" t="s">
        <v>53</v>
      </c>
    </row>
    <row r="3" customFormat="false" ht="15" hidden="false" customHeight="false" outlineLevel="0" collapsed="false">
      <c r="A3" s="0" t="s">
        <v>54</v>
      </c>
      <c r="B3" s="54" t="n">
        <f aca="false">B2/SQRT(3)</f>
        <v>230.94010767585</v>
      </c>
      <c r="C3" s="0" t="s">
        <v>18</v>
      </c>
      <c r="D3" s="0" t="s">
        <v>55</v>
      </c>
      <c r="K3" s="1" t="s">
        <v>19</v>
      </c>
      <c r="L3" s="1" t="s">
        <v>15</v>
      </c>
      <c r="M3" s="1" t="s">
        <v>16</v>
      </c>
      <c r="O3" s="27" t="s">
        <v>20</v>
      </c>
      <c r="P3" s="28" t="s">
        <v>21</v>
      </c>
      <c r="Q3" s="10" t="s">
        <v>20</v>
      </c>
      <c r="R3" s="29" t="s">
        <v>21</v>
      </c>
    </row>
    <row r="4" customFormat="false" ht="15" hidden="false" customHeight="false" outlineLevel="0" collapsed="false">
      <c r="A4" s="0" t="s">
        <v>86</v>
      </c>
      <c r="B4" s="0" t="n">
        <v>0</v>
      </c>
      <c r="C4" s="0" t="s">
        <v>4</v>
      </c>
      <c r="K4" s="35" t="s">
        <v>58</v>
      </c>
      <c r="L4" s="36" t="n">
        <f aca="false">$B$3*COS($B4*PI()/180)</f>
        <v>230.94010767585</v>
      </c>
      <c r="M4" s="36" t="n">
        <f aca="false">$B$3*SIN($B4*PI()/180)</f>
        <v>0</v>
      </c>
      <c r="N4" s="0" t="s">
        <v>18</v>
      </c>
      <c r="O4" s="37" t="n">
        <v>0</v>
      </c>
      <c r="P4" s="33" t="n">
        <f aca="false">L4</f>
        <v>230.94010767585</v>
      </c>
      <c r="Q4" s="38" t="n">
        <v>0</v>
      </c>
      <c r="R4" s="39" t="n">
        <f aca="false">M4</f>
        <v>0</v>
      </c>
      <c r="T4" s="0" t="s">
        <v>59</v>
      </c>
      <c r="W4" s="55" t="s">
        <v>60</v>
      </c>
      <c r="X4" s="0" t="s">
        <v>61</v>
      </c>
    </row>
    <row r="5" customFormat="false" ht="15" hidden="false" customHeight="false" outlineLevel="0" collapsed="false">
      <c r="A5" s="0" t="s">
        <v>87</v>
      </c>
      <c r="B5" s="0" t="n">
        <v>240</v>
      </c>
      <c r="C5" s="0" t="s">
        <v>4</v>
      </c>
      <c r="K5" s="35" t="s">
        <v>88</v>
      </c>
      <c r="L5" s="36" t="n">
        <f aca="false">$B$3*COS($B5*PI()/180)</f>
        <v>-115.470053837925</v>
      </c>
      <c r="M5" s="36" t="n">
        <f aca="false">$B$3*SIN($B5*PI()/180)</f>
        <v>-200</v>
      </c>
      <c r="N5" s="0" t="s">
        <v>18</v>
      </c>
      <c r="O5" s="37" t="n">
        <v>0</v>
      </c>
      <c r="P5" s="33" t="n">
        <f aca="false">L5</f>
        <v>-115.470053837925</v>
      </c>
      <c r="Q5" s="38" t="n">
        <v>0</v>
      </c>
      <c r="R5" s="39" t="n">
        <f aca="false">M5</f>
        <v>-200</v>
      </c>
      <c r="T5" s="0" t="s">
        <v>89</v>
      </c>
      <c r="W5" s="55" t="s">
        <v>60</v>
      </c>
      <c r="X5" s="0" t="s">
        <v>90</v>
      </c>
    </row>
    <row r="6" customFormat="false" ht="15" hidden="false" customHeight="false" outlineLevel="0" collapsed="false">
      <c r="A6" s="0" t="s">
        <v>91</v>
      </c>
      <c r="B6" s="0" t="n">
        <v>120</v>
      </c>
      <c r="C6" s="0" t="s">
        <v>4</v>
      </c>
      <c r="K6" s="35" t="s">
        <v>92</v>
      </c>
      <c r="L6" s="36" t="n">
        <f aca="false">$B$3*COS($B6*PI()/180)</f>
        <v>-115.470053837925</v>
      </c>
      <c r="M6" s="36" t="n">
        <f aca="false">$B$3*SIN($B6*PI()/180)</f>
        <v>200</v>
      </c>
      <c r="N6" s="0" t="s">
        <v>18</v>
      </c>
      <c r="O6" s="37" t="n">
        <v>0</v>
      </c>
      <c r="P6" s="33" t="n">
        <f aca="false">L6</f>
        <v>-115.470053837925</v>
      </c>
      <c r="Q6" s="38" t="n">
        <v>0</v>
      </c>
      <c r="R6" s="39" t="n">
        <f aca="false">M6</f>
        <v>200</v>
      </c>
      <c r="T6" s="0" t="s">
        <v>93</v>
      </c>
      <c r="W6" s="55" t="s">
        <v>60</v>
      </c>
      <c r="X6" s="0" t="s">
        <v>90</v>
      </c>
    </row>
    <row r="7" customFormat="false" ht="15" hidden="false" customHeight="false" outlineLevel="0" collapsed="false">
      <c r="K7" s="1"/>
      <c r="L7" s="1"/>
      <c r="M7" s="1"/>
      <c r="O7" s="44" t="s">
        <v>39</v>
      </c>
      <c r="P7" s="45"/>
      <c r="Q7" s="15"/>
      <c r="R7" s="46"/>
      <c r="T7" s="0" t="s">
        <v>94</v>
      </c>
      <c r="W7" s="55" t="s">
        <v>60</v>
      </c>
      <c r="X7" s="0" t="s">
        <v>95</v>
      </c>
    </row>
    <row r="8" customFormat="false" ht="15" hidden="false" customHeight="false" outlineLevel="0" collapsed="false">
      <c r="K8" s="1"/>
      <c r="L8" s="1"/>
      <c r="M8" s="1"/>
      <c r="O8" s="12"/>
      <c r="P8" s="10"/>
      <c r="Q8" s="10"/>
      <c r="R8" s="10"/>
      <c r="W8" s="55"/>
    </row>
    <row r="9" customFormat="false" ht="15" hidden="false" customHeight="false" outlineLevel="0" collapsed="false">
      <c r="K9" s="1"/>
      <c r="L9" s="1"/>
      <c r="M9" s="1"/>
      <c r="O9" s="12"/>
      <c r="P9" s="10"/>
      <c r="Q9" s="10"/>
      <c r="R9" s="10"/>
      <c r="T9" s="60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43"/>
      <c r="AV9" s="12"/>
      <c r="AW9" s="12"/>
      <c r="AX9" s="12"/>
    </row>
    <row r="10" customFormat="false" ht="15" hidden="false" customHeight="false" outlineLevel="0" collapsed="false">
      <c r="K10" s="1"/>
      <c r="L10" s="1"/>
      <c r="M10" s="1"/>
      <c r="O10" s="61" t="s">
        <v>96</v>
      </c>
      <c r="P10" s="10"/>
      <c r="Q10" s="10"/>
      <c r="R10" s="62" t="s">
        <v>96</v>
      </c>
      <c r="T10" s="3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3"/>
      <c r="AV10" s="12"/>
      <c r="AW10" s="12"/>
      <c r="AX10" s="12"/>
    </row>
    <row r="11" customFormat="false" ht="15" hidden="false" customHeight="false" outlineLevel="0" collapsed="false">
      <c r="K11" s="1" t="s">
        <v>67</v>
      </c>
      <c r="L11" s="0" t="n">
        <v>2</v>
      </c>
      <c r="M11" s="0" t="s">
        <v>23</v>
      </c>
      <c r="N11" s="0" t="s">
        <v>68</v>
      </c>
      <c r="O11" s="63" t="n">
        <v>8</v>
      </c>
      <c r="P11" s="1" t="s">
        <v>23</v>
      </c>
      <c r="Q11" s="10" t="s">
        <v>69</v>
      </c>
      <c r="R11" s="64" t="n">
        <f aca="false">$L$11+O11</f>
        <v>10</v>
      </c>
      <c r="S11" s="1" t="s">
        <v>23</v>
      </c>
      <c r="T11" s="32"/>
      <c r="U11" s="12" t="s">
        <v>70</v>
      </c>
      <c r="V11" s="56" t="n">
        <f aca="false">R11^2+R12^2</f>
        <v>200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3"/>
      <c r="AV11" s="12"/>
      <c r="AW11" s="12"/>
      <c r="AX11" s="12"/>
    </row>
    <row r="12" customFormat="false" ht="15" hidden="false" customHeight="false" outlineLevel="0" collapsed="false">
      <c r="K12" s="1" t="s">
        <v>71</v>
      </c>
      <c r="L12" s="0" t="n">
        <v>4</v>
      </c>
      <c r="M12" s="0" t="s">
        <v>23</v>
      </c>
      <c r="N12" s="0" t="s">
        <v>72</v>
      </c>
      <c r="O12" s="63" t="n">
        <v>8</v>
      </c>
      <c r="P12" s="1" t="s">
        <v>23</v>
      </c>
      <c r="Q12" s="10" t="s">
        <v>73</v>
      </c>
      <c r="R12" s="64" t="n">
        <f aca="false">$L$11+O12</f>
        <v>10</v>
      </c>
      <c r="S12" s="1" t="s">
        <v>23</v>
      </c>
      <c r="T12" s="3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3"/>
      <c r="AV12" s="12"/>
      <c r="AW12" s="12"/>
      <c r="AX12" s="12"/>
    </row>
    <row r="13" customFormat="false" ht="15" hidden="false" customHeight="false" outlineLevel="0" collapsed="false">
      <c r="K13" s="1"/>
      <c r="L13" s="1"/>
      <c r="M13" s="1"/>
      <c r="N13" s="0" t="s">
        <v>97</v>
      </c>
      <c r="O13" s="63" t="n">
        <v>8</v>
      </c>
      <c r="P13" s="1" t="s">
        <v>23</v>
      </c>
      <c r="Q13" s="10" t="s">
        <v>69</v>
      </c>
      <c r="R13" s="64" t="n">
        <f aca="false">$L$11+O13</f>
        <v>10</v>
      </c>
      <c r="S13" s="1" t="s">
        <v>23</v>
      </c>
      <c r="T13" s="32"/>
      <c r="U13" s="12" t="s">
        <v>70</v>
      </c>
      <c r="V13" s="56" t="n">
        <f aca="false">R13^2+R14^2</f>
        <v>200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3"/>
      <c r="AV13" s="12"/>
      <c r="AW13" s="12"/>
      <c r="AX13" s="12"/>
    </row>
    <row r="14" customFormat="false" ht="15" hidden="false" customHeight="false" outlineLevel="0" collapsed="false">
      <c r="K14" s="1"/>
      <c r="L14" s="1"/>
      <c r="M14" s="1"/>
      <c r="N14" s="0" t="s">
        <v>98</v>
      </c>
      <c r="O14" s="63" t="n">
        <v>8</v>
      </c>
      <c r="P14" s="1" t="s">
        <v>23</v>
      </c>
      <c r="Q14" s="10" t="s">
        <v>73</v>
      </c>
      <c r="R14" s="64" t="n">
        <f aca="false">$L$11+O14</f>
        <v>10</v>
      </c>
      <c r="S14" s="1" t="s">
        <v>23</v>
      </c>
      <c r="T14" s="3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3"/>
      <c r="AV14" s="12"/>
      <c r="AW14" s="12"/>
      <c r="AX14" s="12"/>
    </row>
    <row r="15" customFormat="false" ht="15" hidden="false" customHeight="false" outlineLevel="0" collapsed="false">
      <c r="K15" s="1"/>
      <c r="L15" s="1"/>
      <c r="M15" s="1"/>
      <c r="N15" s="0" t="s">
        <v>99</v>
      </c>
      <c r="O15" s="63" t="n">
        <v>16</v>
      </c>
      <c r="P15" s="1" t="s">
        <v>23</v>
      </c>
      <c r="Q15" s="10" t="s">
        <v>69</v>
      </c>
      <c r="R15" s="64" t="n">
        <f aca="false">$L$11+O15</f>
        <v>18</v>
      </c>
      <c r="S15" s="1" t="s">
        <v>23</v>
      </c>
      <c r="T15" s="32"/>
      <c r="U15" s="12" t="s">
        <v>70</v>
      </c>
      <c r="V15" s="56" t="n">
        <f aca="false">R15^2+R16^2</f>
        <v>648</v>
      </c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3"/>
      <c r="AV15" s="12"/>
      <c r="AW15" s="12"/>
      <c r="AX15" s="12"/>
    </row>
    <row r="16" customFormat="false" ht="15" hidden="false" customHeight="false" outlineLevel="0" collapsed="false">
      <c r="K16" s="1"/>
      <c r="L16" s="1"/>
      <c r="M16" s="1"/>
      <c r="N16" s="0" t="s">
        <v>100</v>
      </c>
      <c r="O16" s="63" t="n">
        <v>16</v>
      </c>
      <c r="P16" s="1" t="s">
        <v>23</v>
      </c>
      <c r="Q16" s="10" t="s">
        <v>73</v>
      </c>
      <c r="R16" s="64" t="n">
        <f aca="false">$L$11+O16</f>
        <v>18</v>
      </c>
      <c r="S16" s="1" t="s">
        <v>23</v>
      </c>
      <c r="T16" s="3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3"/>
      <c r="AV16" s="12"/>
      <c r="AW16" s="12"/>
      <c r="AX16" s="12"/>
    </row>
    <row r="17" customFormat="false" ht="15" hidden="false" customHeight="false" outlineLevel="0" collapsed="false">
      <c r="K17" s="1"/>
      <c r="L17" s="1"/>
      <c r="M17" s="1"/>
      <c r="O17" s="12"/>
      <c r="P17" s="10"/>
      <c r="Q17" s="10"/>
      <c r="R17" s="10"/>
      <c r="T17" s="3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3"/>
      <c r="AV17" s="12"/>
      <c r="AW17" s="12"/>
      <c r="AX17" s="12"/>
    </row>
    <row r="18" customFormat="false" ht="15" hidden="false" customHeight="false" outlineLevel="0" collapsed="false">
      <c r="O18" s="23" t="s">
        <v>15</v>
      </c>
      <c r="P18" s="24"/>
      <c r="Q18" s="3" t="s">
        <v>16</v>
      </c>
      <c r="R18" s="25"/>
      <c r="T18" s="32"/>
      <c r="U18" s="12"/>
      <c r="V18" s="12"/>
      <c r="W18" s="12"/>
      <c r="X18" s="10" t="s">
        <v>15</v>
      </c>
      <c r="Y18" s="10"/>
      <c r="Z18" s="10" t="s">
        <v>16</v>
      </c>
      <c r="AA18" s="10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3"/>
      <c r="AV18" s="12"/>
      <c r="AW18" s="12"/>
      <c r="AX18" s="12"/>
    </row>
    <row r="19" customFormat="false" ht="15" hidden="false" customHeight="false" outlineLevel="0" collapsed="false">
      <c r="K19" s="1" t="s">
        <v>19</v>
      </c>
      <c r="L19" s="1" t="s">
        <v>15</v>
      </c>
      <c r="M19" s="1" t="s">
        <v>16</v>
      </c>
      <c r="O19" s="27" t="s">
        <v>20</v>
      </c>
      <c r="P19" s="28" t="s">
        <v>21</v>
      </c>
      <c r="Q19" s="10" t="s">
        <v>20</v>
      </c>
      <c r="R19" s="29" t="s">
        <v>21</v>
      </c>
      <c r="T19" s="27" t="s">
        <v>19</v>
      </c>
      <c r="U19" s="10" t="s">
        <v>15</v>
      </c>
      <c r="V19" s="10" t="s">
        <v>16</v>
      </c>
      <c r="W19" s="12"/>
      <c r="X19" s="10" t="s">
        <v>20</v>
      </c>
      <c r="Y19" s="10" t="s">
        <v>21</v>
      </c>
      <c r="Z19" s="10" t="s">
        <v>20</v>
      </c>
      <c r="AA19" s="10" t="s">
        <v>21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3"/>
      <c r="AV19" s="12"/>
      <c r="AW19" s="12"/>
      <c r="AX19" s="12"/>
    </row>
    <row r="20" customFormat="false" ht="15" hidden="false" customHeight="false" outlineLevel="0" collapsed="false">
      <c r="K20" s="35" t="s">
        <v>61</v>
      </c>
      <c r="L20" s="57" t="n">
        <f aca="false">(L4*R11+R12*M4)/V11</f>
        <v>11.5470053837925</v>
      </c>
      <c r="M20" s="57" t="n">
        <f aca="false">(R11*M4-R12*L4)/V11</f>
        <v>-11.5470053837925</v>
      </c>
      <c r="N20" s="0" t="s">
        <v>26</v>
      </c>
      <c r="O20" s="37" t="n">
        <v>0</v>
      </c>
      <c r="P20" s="33" t="n">
        <f aca="false">L20</f>
        <v>11.5470053837925</v>
      </c>
      <c r="Q20" s="38" t="n">
        <v>0</v>
      </c>
      <c r="R20" s="39" t="n">
        <f aca="false">M20</f>
        <v>-11.5470053837925</v>
      </c>
      <c r="T20" s="65" t="s">
        <v>61</v>
      </c>
      <c r="U20" s="66" t="n">
        <f aca="false">L20-L$52</f>
        <v>12.1731531331412</v>
      </c>
      <c r="V20" s="66" t="n">
        <f aca="false">M20-M$52</f>
        <v>-9.21019017017824</v>
      </c>
      <c r="W20" s="12" t="s">
        <v>26</v>
      </c>
      <c r="X20" s="56" t="n">
        <v>0</v>
      </c>
      <c r="Y20" s="38" t="n">
        <f aca="false">U20</f>
        <v>12.1731531331412</v>
      </c>
      <c r="Z20" s="38" t="n">
        <v>0</v>
      </c>
      <c r="AA20" s="38" t="n">
        <f aca="false">V20</f>
        <v>-9.21019017017824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3"/>
      <c r="AV20" s="12"/>
      <c r="AW20" s="12"/>
      <c r="AX20" s="12"/>
    </row>
    <row r="21" customFormat="false" ht="15" hidden="false" customHeight="false" outlineLevel="0" collapsed="false">
      <c r="K21" s="35" t="s">
        <v>90</v>
      </c>
      <c r="L21" s="57" t="n">
        <f aca="false">(R13*L5+R14*M5)/V13</f>
        <v>-15.7735026918963</v>
      </c>
      <c r="M21" s="57" t="n">
        <f aca="false">(R13*M5-R14*L5)/V13</f>
        <v>-4.22649730810375</v>
      </c>
      <c r="N21" s="0" t="s">
        <v>26</v>
      </c>
      <c r="O21" s="37" t="n">
        <v>0</v>
      </c>
      <c r="P21" s="33" t="n">
        <f aca="false">L21</f>
        <v>-15.7735026918963</v>
      </c>
      <c r="Q21" s="38" t="n">
        <v>0</v>
      </c>
      <c r="R21" s="39" t="n">
        <f aca="false">M21</f>
        <v>-4.22649730810375</v>
      </c>
      <c r="T21" s="65" t="s">
        <v>90</v>
      </c>
      <c r="U21" s="66" t="n">
        <f aca="false">L21-L$52</f>
        <v>-15.1473549425475</v>
      </c>
      <c r="V21" s="66" t="n">
        <f aca="false">M21-M$52</f>
        <v>-1.88968209448949</v>
      </c>
      <c r="W21" s="12" t="s">
        <v>26</v>
      </c>
      <c r="X21" s="56" t="n">
        <v>0</v>
      </c>
      <c r="Y21" s="38" t="n">
        <f aca="false">U21</f>
        <v>-15.1473549425475</v>
      </c>
      <c r="Z21" s="38" t="n">
        <v>0</v>
      </c>
      <c r="AA21" s="38" t="n">
        <f aca="false">V21</f>
        <v>-1.88968209448949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3"/>
      <c r="AV21" s="12"/>
      <c r="AW21" s="12"/>
      <c r="AX21" s="12"/>
    </row>
    <row r="22" customFormat="false" ht="15" hidden="false" customHeight="false" outlineLevel="0" collapsed="false">
      <c r="K22" s="35" t="s">
        <v>101</v>
      </c>
      <c r="L22" s="57" t="n">
        <f aca="false">(R15*L6+R16*M6)/V15</f>
        <v>2.34805406005764</v>
      </c>
      <c r="M22" s="57" t="n">
        <f aca="false">(R15*M6-R16*L6)/V15</f>
        <v>8.76305705105347</v>
      </c>
      <c r="N22" s="0" t="s">
        <v>26</v>
      </c>
      <c r="O22" s="37" t="n">
        <v>0</v>
      </c>
      <c r="P22" s="33" t="n">
        <f aca="false">L22</f>
        <v>2.34805406005764</v>
      </c>
      <c r="Q22" s="38" t="n">
        <v>0</v>
      </c>
      <c r="R22" s="39" t="n">
        <f aca="false">M22</f>
        <v>8.76305705105347</v>
      </c>
      <c r="T22" s="65" t="s">
        <v>101</v>
      </c>
      <c r="U22" s="66" t="n">
        <f aca="false">L22-L$52</f>
        <v>2.97420180940634</v>
      </c>
      <c r="V22" s="66" t="n">
        <f aca="false">M22-M$52</f>
        <v>11.0998722646677</v>
      </c>
      <c r="W22" s="12" t="s">
        <v>26</v>
      </c>
      <c r="X22" s="56" t="n">
        <v>0</v>
      </c>
      <c r="Y22" s="38" t="n">
        <f aca="false">U22</f>
        <v>2.97420180940634</v>
      </c>
      <c r="Z22" s="38" t="n">
        <v>0</v>
      </c>
      <c r="AA22" s="38" t="n">
        <f aca="false">V22</f>
        <v>11.0998722646677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3"/>
      <c r="AV22" s="12"/>
      <c r="AW22" s="12"/>
      <c r="AX22" s="12"/>
    </row>
    <row r="23" customFormat="false" ht="15" hidden="false" customHeight="false" outlineLevel="0" collapsed="false">
      <c r="K23" s="35" t="s">
        <v>95</v>
      </c>
      <c r="L23" s="57" t="n">
        <f aca="false">SUM(L20:L22)</f>
        <v>-1.87844324804611</v>
      </c>
      <c r="M23" s="57" t="n">
        <f aca="false">SUM(M20:M22)</f>
        <v>-7.01044564084278</v>
      </c>
      <c r="N23" s="0" t="s">
        <v>26</v>
      </c>
      <c r="O23" s="67" t="n">
        <v>0</v>
      </c>
      <c r="P23" s="68" t="n">
        <f aca="false">L23</f>
        <v>-1.87844324804611</v>
      </c>
      <c r="Q23" s="69" t="n">
        <v>0</v>
      </c>
      <c r="R23" s="70" t="n">
        <f aca="false">M23</f>
        <v>-7.01044564084278</v>
      </c>
      <c r="T23" s="65" t="s">
        <v>95</v>
      </c>
      <c r="U23" s="66" t="n">
        <f aca="false">SUM(U20:U22)</f>
        <v>-8.88178419700125E-016</v>
      </c>
      <c r="V23" s="66" t="n">
        <f aca="false">SUM(V20:V22)</f>
        <v>2.22044604925031E-015</v>
      </c>
      <c r="W23" s="12" t="s">
        <v>26</v>
      </c>
      <c r="X23" s="12" t="s">
        <v>39</v>
      </c>
      <c r="Y23" s="10"/>
      <c r="Z23" s="10"/>
      <c r="AA23" s="10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3"/>
      <c r="AV23" s="12"/>
      <c r="AW23" s="12"/>
      <c r="AX23" s="12"/>
    </row>
    <row r="24" customFormat="false" ht="15" hidden="false" customHeight="false" outlineLevel="0" collapsed="false">
      <c r="K24" s="1"/>
      <c r="L24" s="1"/>
      <c r="M24" s="1"/>
      <c r="O24" s="12"/>
      <c r="P24" s="10"/>
      <c r="Q24" s="10"/>
      <c r="R24" s="10"/>
      <c r="T24" s="3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3"/>
      <c r="AV24" s="12"/>
      <c r="AW24" s="12"/>
      <c r="AX24" s="12"/>
    </row>
    <row r="25" customFormat="false" ht="15" hidden="false" customHeight="false" outlineLevel="0" collapsed="false">
      <c r="K25" s="1"/>
      <c r="L25" s="1"/>
      <c r="M25" s="1"/>
      <c r="O25" s="12"/>
      <c r="P25" s="10"/>
      <c r="Q25" s="10"/>
      <c r="R25" s="10"/>
      <c r="T25" s="3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3"/>
      <c r="AV25" s="12"/>
      <c r="AW25" s="12"/>
      <c r="AX25" s="12"/>
    </row>
    <row r="26" customFormat="false" ht="15" hidden="false" customHeight="false" outlineLevel="0" collapsed="false">
      <c r="O26" s="23" t="s">
        <v>15</v>
      </c>
      <c r="P26" s="24"/>
      <c r="Q26" s="3" t="s">
        <v>16</v>
      </c>
      <c r="R26" s="25"/>
      <c r="T26" s="32"/>
      <c r="U26" s="12"/>
      <c r="V26" s="12"/>
      <c r="W26" s="12"/>
      <c r="X26" s="10" t="s">
        <v>15</v>
      </c>
      <c r="Y26" s="10"/>
      <c r="Z26" s="10" t="s">
        <v>16</v>
      </c>
      <c r="AA26" s="10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3"/>
      <c r="AV26" s="12"/>
      <c r="AW26" s="12"/>
      <c r="AX26" s="12"/>
    </row>
    <row r="27" customFormat="false" ht="15" hidden="false" customHeight="false" outlineLevel="0" collapsed="false">
      <c r="K27" s="1" t="s">
        <v>19</v>
      </c>
      <c r="L27" s="1" t="s">
        <v>15</v>
      </c>
      <c r="M27" s="1" t="s">
        <v>16</v>
      </c>
      <c r="O27" s="27" t="s">
        <v>20</v>
      </c>
      <c r="P27" s="28" t="s">
        <v>21</v>
      </c>
      <c r="Q27" s="10" t="s">
        <v>20</v>
      </c>
      <c r="R27" s="29" t="s">
        <v>21</v>
      </c>
      <c r="T27" s="27" t="s">
        <v>19</v>
      </c>
      <c r="U27" s="10" t="s">
        <v>15</v>
      </c>
      <c r="V27" s="10" t="s">
        <v>16</v>
      </c>
      <c r="W27" s="12"/>
      <c r="X27" s="10" t="s">
        <v>20</v>
      </c>
      <c r="Y27" s="10" t="s">
        <v>21</v>
      </c>
      <c r="Z27" s="10" t="s">
        <v>20</v>
      </c>
      <c r="AA27" s="10" t="s">
        <v>21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3"/>
      <c r="AV27" s="12"/>
      <c r="AW27" s="12"/>
      <c r="AX27" s="12"/>
    </row>
    <row r="28" customFormat="false" ht="15" hidden="false" customHeight="false" outlineLevel="0" collapsed="false">
      <c r="K28" s="35" t="s">
        <v>74</v>
      </c>
      <c r="L28" s="36" t="n">
        <f aca="false">$O$11*L20-$O$12*M20</f>
        <v>184.75208614068</v>
      </c>
      <c r="M28" s="36" t="n">
        <f aca="false">$O$11*M20+$O$12*L20</f>
        <v>0</v>
      </c>
      <c r="N28" s="0" t="s">
        <v>18</v>
      </c>
      <c r="O28" s="37" t="n">
        <v>0</v>
      </c>
      <c r="P28" s="33" t="n">
        <f aca="false">L28</f>
        <v>184.75208614068</v>
      </c>
      <c r="Q28" s="38" t="n">
        <v>0</v>
      </c>
      <c r="R28" s="39" t="n">
        <f aca="false">M28</f>
        <v>0</v>
      </c>
      <c r="T28" s="65" t="s">
        <v>74</v>
      </c>
      <c r="U28" s="71" t="n">
        <f aca="false">$O$11*U20-$O$12*V20</f>
        <v>171.066746426556</v>
      </c>
      <c r="V28" s="71" t="n">
        <f aca="false">$O$11*V20+$O$12*U20</f>
        <v>23.7037037037037</v>
      </c>
      <c r="W28" s="12" t="s">
        <v>18</v>
      </c>
      <c r="X28" s="56" t="n">
        <v>0</v>
      </c>
      <c r="Y28" s="38" t="n">
        <f aca="false">U28</f>
        <v>171.066746426556</v>
      </c>
      <c r="Z28" s="38" t="n">
        <v>0</v>
      </c>
      <c r="AA28" s="38" t="n">
        <f aca="false">V28</f>
        <v>23.7037037037037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3"/>
      <c r="AV28" s="12"/>
      <c r="AW28" s="12"/>
      <c r="AX28" s="12"/>
    </row>
    <row r="29" customFormat="false" ht="15" hidden="false" customHeight="false" outlineLevel="0" collapsed="false">
      <c r="K29" s="35" t="s">
        <v>102</v>
      </c>
      <c r="L29" s="36" t="n">
        <f aca="false">$O$13*L21-$O$14*M21</f>
        <v>-92.37604307034</v>
      </c>
      <c r="M29" s="36" t="n">
        <f aca="false">$O$13*M21+$O$14*L21</f>
        <v>-160</v>
      </c>
      <c r="N29" s="0" t="s">
        <v>18</v>
      </c>
      <c r="O29" s="37" t="n">
        <v>0</v>
      </c>
      <c r="P29" s="33" t="n">
        <f aca="false">L29</f>
        <v>-92.37604307034</v>
      </c>
      <c r="Q29" s="38" t="n">
        <v>0</v>
      </c>
      <c r="R29" s="39" t="n">
        <f aca="false">M29</f>
        <v>-160</v>
      </c>
      <c r="T29" s="65" t="s">
        <v>102</v>
      </c>
      <c r="U29" s="71" t="n">
        <f aca="false">$O$13*U21-$O$14*V21</f>
        <v>-106.061382784464</v>
      </c>
      <c r="V29" s="71" t="n">
        <f aca="false">$O$13*V21+$O$14*U21</f>
        <v>-136.296296296296</v>
      </c>
      <c r="W29" s="12" t="s">
        <v>18</v>
      </c>
      <c r="X29" s="56" t="n">
        <v>0</v>
      </c>
      <c r="Y29" s="38" t="n">
        <f aca="false">U29</f>
        <v>-106.061382784464</v>
      </c>
      <c r="Z29" s="38" t="n">
        <v>0</v>
      </c>
      <c r="AA29" s="38" t="n">
        <f aca="false">V29</f>
        <v>-136.296296296296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3"/>
      <c r="AV29" s="12"/>
      <c r="AW29" s="12"/>
      <c r="AX29" s="12"/>
    </row>
    <row r="30" customFormat="false" ht="15" hidden="false" customHeight="false" outlineLevel="0" collapsed="false">
      <c r="K30" s="35" t="s">
        <v>103</v>
      </c>
      <c r="L30" s="36" t="n">
        <f aca="false">$O$15*L22-$O$16*M22</f>
        <v>-102.640047855933</v>
      </c>
      <c r="M30" s="36" t="n">
        <f aca="false">$O$15*M22+$O$16*L22</f>
        <v>177.777777777778</v>
      </c>
      <c r="N30" s="0" t="s">
        <v>18</v>
      </c>
      <c r="O30" s="37" t="n">
        <v>0</v>
      </c>
      <c r="P30" s="33" t="n">
        <f aca="false">L30</f>
        <v>-102.640047855933</v>
      </c>
      <c r="Q30" s="38" t="n">
        <v>0</v>
      </c>
      <c r="R30" s="39" t="n">
        <f aca="false">M30</f>
        <v>177.777777777778</v>
      </c>
      <c r="T30" s="65" t="s">
        <v>103</v>
      </c>
      <c r="U30" s="71" t="n">
        <f aca="false">$O$15*U22-$O$16*V22</f>
        <v>-130.010727284182</v>
      </c>
      <c r="V30" s="71" t="n">
        <f aca="false">$O$15*V22+$O$16*U22</f>
        <v>225.185185185185</v>
      </c>
      <c r="W30" s="12" t="s">
        <v>18</v>
      </c>
      <c r="X30" s="56" t="n">
        <v>0</v>
      </c>
      <c r="Y30" s="38" t="n">
        <f aca="false">U30</f>
        <v>-130.010727284182</v>
      </c>
      <c r="Z30" s="38" t="n">
        <v>0</v>
      </c>
      <c r="AA30" s="38" t="n">
        <f aca="false">V30</f>
        <v>225.185185185185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3"/>
      <c r="AV30" s="12"/>
      <c r="AW30" s="12"/>
      <c r="AX30" s="12"/>
    </row>
    <row r="31" customFormat="false" ht="15" hidden="false" customHeight="false" outlineLevel="0" collapsed="false">
      <c r="K31" s="35" t="s">
        <v>104</v>
      </c>
      <c r="L31" s="36" t="n">
        <f aca="false">SUM(L28:L30)</f>
        <v>-10.2640047855934</v>
      </c>
      <c r="M31" s="36" t="n">
        <f aca="false">SUM(M28:M30)</f>
        <v>17.7777777777778</v>
      </c>
      <c r="N31" s="0" t="s">
        <v>18</v>
      </c>
      <c r="O31" s="67" t="n">
        <v>0</v>
      </c>
      <c r="P31" s="68" t="n">
        <f aca="false">L31</f>
        <v>-10.2640047855934</v>
      </c>
      <c r="Q31" s="69" t="n">
        <v>0</v>
      </c>
      <c r="R31" s="70" t="n">
        <f aca="false">M31</f>
        <v>17.7777777777778</v>
      </c>
      <c r="T31" s="65" t="s">
        <v>104</v>
      </c>
      <c r="U31" s="71" t="n">
        <f aca="false">SUM(U28:U30)</f>
        <v>-65.0053636420911</v>
      </c>
      <c r="V31" s="71" t="n">
        <f aca="false">SUM(V28:V30)</f>
        <v>112.592592592593</v>
      </c>
      <c r="W31" s="12" t="s">
        <v>18</v>
      </c>
      <c r="X31" s="56" t="n">
        <v>0</v>
      </c>
      <c r="Y31" s="38" t="n">
        <f aca="false">U31</f>
        <v>-65.0053636420911</v>
      </c>
      <c r="Z31" s="38" t="n">
        <v>0</v>
      </c>
      <c r="AA31" s="38" t="n">
        <f aca="false">V31</f>
        <v>112.592592592593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3"/>
      <c r="AV31" s="12"/>
      <c r="AW31" s="12"/>
      <c r="AX31" s="12"/>
    </row>
    <row r="32" customFormat="false" ht="15" hidden="false" customHeight="false" outlineLevel="0" collapsed="false">
      <c r="K32" s="1"/>
      <c r="L32" s="1"/>
      <c r="M32" s="1"/>
      <c r="O32" s="12"/>
      <c r="P32" s="10"/>
      <c r="Q32" s="10"/>
      <c r="R32" s="10"/>
      <c r="T32" s="3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3"/>
      <c r="AV32" s="12"/>
      <c r="AW32" s="12"/>
      <c r="AX32" s="12"/>
    </row>
    <row r="33" customFormat="false" ht="15" hidden="false" customHeight="false" outlineLevel="0" collapsed="false">
      <c r="K33" s="1"/>
      <c r="L33" s="1"/>
      <c r="M33" s="1"/>
      <c r="O33" s="12"/>
      <c r="P33" s="10"/>
      <c r="Q33" s="10"/>
      <c r="R33" s="10"/>
      <c r="T33" s="3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3"/>
      <c r="AV33" s="12"/>
      <c r="AW33" s="12"/>
      <c r="AX33" s="12"/>
    </row>
    <row r="34" customFormat="false" ht="15" hidden="false" customHeight="false" outlineLevel="0" collapsed="false">
      <c r="K34" s="72" t="s">
        <v>105</v>
      </c>
      <c r="L34" s="1"/>
      <c r="M34" s="1"/>
      <c r="O34" s="12"/>
      <c r="P34" s="10"/>
      <c r="Q34" s="10"/>
      <c r="R34" s="10"/>
      <c r="S34" s="19"/>
      <c r="T34" s="73" t="s">
        <v>106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3"/>
      <c r="AV34" s="12"/>
      <c r="AW34" s="12"/>
      <c r="AX34" s="12"/>
    </row>
    <row r="35" customFormat="false" ht="15" hidden="false" customHeight="false" outlineLevel="0" collapsed="false">
      <c r="K35" s="1"/>
      <c r="L35" s="1"/>
      <c r="M35" s="1"/>
      <c r="O35" s="12"/>
      <c r="P35" s="10"/>
      <c r="Q35" s="10"/>
      <c r="R35" s="10"/>
      <c r="T35" s="3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3"/>
      <c r="AV35" s="12"/>
      <c r="AW35" s="12"/>
      <c r="AX35" s="12"/>
    </row>
    <row r="36" customFormat="false" ht="15" hidden="false" customHeight="false" outlineLevel="0" collapsed="false">
      <c r="K36" s="1"/>
      <c r="L36" s="1"/>
      <c r="M36" s="1"/>
      <c r="O36" s="12"/>
      <c r="P36" s="10"/>
      <c r="Q36" s="10"/>
      <c r="R36" s="10"/>
      <c r="T36" s="3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3"/>
      <c r="AV36" s="12"/>
      <c r="AW36" s="12"/>
      <c r="AX36" s="12"/>
    </row>
    <row r="37" customFormat="false" ht="15" hidden="false" customHeight="false" outlineLevel="0" collapsed="false">
      <c r="K37" s="1"/>
      <c r="L37" s="1"/>
      <c r="M37" s="1"/>
      <c r="O37" s="12"/>
      <c r="P37" s="10"/>
      <c r="Q37" s="10"/>
      <c r="R37" s="10"/>
      <c r="T37" s="3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3"/>
      <c r="AV37" s="12"/>
      <c r="AW37" s="12"/>
      <c r="AX37" s="12"/>
    </row>
    <row r="38" customFormat="false" ht="15" hidden="false" customHeight="false" outlineLevel="0" collapsed="false">
      <c r="K38" s="1"/>
      <c r="L38" s="1"/>
      <c r="M38" s="1"/>
      <c r="O38" s="12"/>
      <c r="P38" s="10"/>
      <c r="Q38" s="10"/>
      <c r="R38" s="10"/>
      <c r="T38" s="3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3"/>
      <c r="AV38" s="12"/>
      <c r="AW38" s="12"/>
      <c r="AX38" s="12"/>
    </row>
    <row r="39" customFormat="false" ht="15" hidden="false" customHeight="false" outlineLevel="0" collapsed="false">
      <c r="K39" s="1"/>
      <c r="L39" s="1"/>
      <c r="M39" s="1"/>
      <c r="O39" s="12"/>
      <c r="P39" s="10"/>
      <c r="Q39" s="10"/>
      <c r="R39" s="10"/>
      <c r="T39" s="3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3"/>
      <c r="AV39" s="12"/>
      <c r="AW39" s="12"/>
      <c r="AX39" s="12"/>
    </row>
    <row r="40" customFormat="false" ht="15" hidden="false" customHeight="false" outlineLevel="0" collapsed="false">
      <c r="K40" s="1"/>
      <c r="L40" s="1"/>
      <c r="M40" s="1"/>
      <c r="O40" s="12"/>
      <c r="P40" s="10"/>
      <c r="Q40" s="10"/>
      <c r="R40" s="10"/>
      <c r="T40" s="3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3"/>
      <c r="AV40" s="12"/>
      <c r="AW40" s="12"/>
      <c r="AX40" s="12"/>
    </row>
    <row r="41" customFormat="false" ht="15" hidden="false" customHeight="false" outlineLevel="0" collapsed="false">
      <c r="K41" s="1"/>
      <c r="L41" s="1"/>
      <c r="M41" s="1"/>
      <c r="O41" s="12"/>
      <c r="P41" s="10"/>
      <c r="Q41" s="10"/>
      <c r="R41" s="10"/>
      <c r="T41" s="3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3"/>
      <c r="AV41" s="12"/>
      <c r="AW41" s="12"/>
      <c r="AX41" s="12"/>
    </row>
    <row r="42" customFormat="false" ht="15" hidden="false" customHeight="false" outlineLevel="0" collapsed="false">
      <c r="K42" s="1"/>
      <c r="L42" s="1"/>
      <c r="M42" s="1"/>
      <c r="O42" s="12"/>
      <c r="P42" s="10"/>
      <c r="Q42" s="10"/>
      <c r="R42" s="10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8"/>
      <c r="AV42" s="12"/>
      <c r="AW42" s="12"/>
      <c r="AX42" s="12"/>
    </row>
    <row r="43" customFormat="false" ht="15" hidden="false" customHeight="false" outlineLevel="0" collapsed="false">
      <c r="K43" s="1"/>
      <c r="L43" s="1"/>
      <c r="M43" s="1"/>
      <c r="O43" s="12"/>
      <c r="P43" s="10"/>
      <c r="Q43" s="10"/>
      <c r="R43" s="10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</row>
    <row r="44" customFormat="false" ht="15" hidden="false" customHeight="false" outlineLevel="0" collapsed="false">
      <c r="K44" s="1"/>
      <c r="L44" s="1"/>
      <c r="M44" s="1"/>
      <c r="O44" s="12"/>
      <c r="P44" s="10"/>
      <c r="Q44" s="10"/>
      <c r="R44" s="10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</row>
    <row r="45" customFormat="false" ht="15" hidden="false" customHeight="false" outlineLevel="0" collapsed="false">
      <c r="K45" s="1"/>
      <c r="L45" s="1"/>
      <c r="M45" s="1"/>
      <c r="O45" s="12"/>
      <c r="P45" s="10"/>
      <c r="Q45" s="10"/>
      <c r="R45" s="10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</row>
    <row r="46" customFormat="false" ht="15" hidden="false" customHeight="false" outlineLevel="0" collapsed="false">
      <c r="K46" s="74" t="s">
        <v>107</v>
      </c>
      <c r="L46" s="3"/>
      <c r="M46" s="3"/>
      <c r="N46" s="5"/>
      <c r="O46" s="5"/>
      <c r="P46" s="3"/>
      <c r="Q46" s="3"/>
      <c r="R46" s="3"/>
      <c r="S46" s="3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43"/>
    </row>
    <row r="47" customFormat="false" ht="15" hidden="false" customHeight="false" outlineLevel="0" collapsed="false">
      <c r="K47" s="27"/>
      <c r="L47" s="10"/>
      <c r="M47" s="10"/>
      <c r="N47" s="12"/>
      <c r="O47" s="12"/>
      <c r="P47" s="10"/>
      <c r="Q47" s="10"/>
      <c r="R47" s="10"/>
      <c r="S47" s="10"/>
      <c r="T47" s="12"/>
      <c r="U47" s="10" t="s">
        <v>15</v>
      </c>
      <c r="V47" s="10" t="s">
        <v>16</v>
      </c>
      <c r="W47" s="12"/>
      <c r="X47" s="10"/>
      <c r="Y47" s="10"/>
      <c r="Z47" s="10"/>
      <c r="AA47" s="12"/>
      <c r="AB47" s="12"/>
      <c r="AC47" s="10"/>
      <c r="AD47" s="10"/>
      <c r="AE47" s="10"/>
      <c r="AF47" s="10"/>
      <c r="AG47" s="12"/>
      <c r="AH47" s="10" t="s">
        <v>15</v>
      </c>
      <c r="AI47" s="10" t="s">
        <v>16</v>
      </c>
      <c r="AJ47" s="13"/>
    </row>
    <row r="48" customFormat="false" ht="15" hidden="false" customHeight="false" outlineLevel="0" collapsed="false">
      <c r="K48" s="32"/>
      <c r="L48" s="12"/>
      <c r="M48" s="12"/>
      <c r="N48" s="12"/>
      <c r="O48" s="23" t="s">
        <v>15</v>
      </c>
      <c r="P48" s="24"/>
      <c r="Q48" s="3" t="s">
        <v>16</v>
      </c>
      <c r="R48" s="25"/>
      <c r="S48" s="10"/>
      <c r="T48" s="10" t="s">
        <v>69</v>
      </c>
      <c r="U48" s="10" t="n">
        <f aca="false">-1/2</f>
        <v>-0.5</v>
      </c>
      <c r="V48" s="10" t="n">
        <f aca="false">SQRT(3)/2</f>
        <v>0.866025403784439</v>
      </c>
      <c r="W48" s="12"/>
      <c r="X48" s="12"/>
      <c r="Y48" s="12"/>
      <c r="Z48" s="12"/>
      <c r="AA48" s="12"/>
      <c r="AB48" s="23" t="s">
        <v>15</v>
      </c>
      <c r="AC48" s="24"/>
      <c r="AD48" s="3" t="s">
        <v>16</v>
      </c>
      <c r="AE48" s="25"/>
      <c r="AF48" s="10"/>
      <c r="AG48" s="10" t="s">
        <v>69</v>
      </c>
      <c r="AH48" s="10" t="n">
        <f aca="false">-1/2</f>
        <v>-0.5</v>
      </c>
      <c r="AI48" s="10" t="n">
        <f aca="false">SQRT(3)/2</f>
        <v>0.866025403784439</v>
      </c>
      <c r="AJ48" s="13"/>
    </row>
    <row r="49" customFormat="false" ht="15" hidden="false" customHeight="false" outlineLevel="0" collapsed="false">
      <c r="K49" s="27" t="s">
        <v>19</v>
      </c>
      <c r="L49" s="10" t="s">
        <v>15</v>
      </c>
      <c r="M49" s="10" t="s">
        <v>16</v>
      </c>
      <c r="N49" s="12"/>
      <c r="O49" s="27" t="s">
        <v>20</v>
      </c>
      <c r="P49" s="28" t="s">
        <v>21</v>
      </c>
      <c r="Q49" s="10" t="s">
        <v>20</v>
      </c>
      <c r="R49" s="29" t="s">
        <v>21</v>
      </c>
      <c r="S49" s="10"/>
      <c r="T49" s="75" t="s">
        <v>108</v>
      </c>
      <c r="U49" s="10" t="n">
        <f aca="false">-1/2</f>
        <v>-0.5</v>
      </c>
      <c r="V49" s="10" t="n">
        <f aca="false">-V48</f>
        <v>-0.866025403784439</v>
      </c>
      <c r="W49" s="12"/>
      <c r="X49" s="27" t="s">
        <v>19</v>
      </c>
      <c r="Y49" s="10" t="s">
        <v>15</v>
      </c>
      <c r="Z49" s="10" t="s">
        <v>16</v>
      </c>
      <c r="AA49" s="12"/>
      <c r="AB49" s="27" t="s">
        <v>20</v>
      </c>
      <c r="AC49" s="28" t="s">
        <v>21</v>
      </c>
      <c r="AD49" s="10" t="s">
        <v>20</v>
      </c>
      <c r="AE49" s="29" t="s">
        <v>21</v>
      </c>
      <c r="AF49" s="10"/>
      <c r="AG49" s="75" t="s">
        <v>108</v>
      </c>
      <c r="AH49" s="10" t="n">
        <f aca="false">-1/2</f>
        <v>-0.5</v>
      </c>
      <c r="AI49" s="10" t="n">
        <f aca="false">-AI48</f>
        <v>-0.866025403784439</v>
      </c>
      <c r="AJ49" s="13"/>
    </row>
    <row r="50" customFormat="false" ht="15" hidden="false" customHeight="false" outlineLevel="0" collapsed="false">
      <c r="K50" s="65" t="s">
        <v>109</v>
      </c>
      <c r="L50" s="76" t="n">
        <f aca="false">(L20+U48*L21-V48*M21+U48*L22+V48*M22)/3</f>
        <v>9.83633791952695</v>
      </c>
      <c r="M50" s="76" t="n">
        <f aca="false">(M20+V48*L21+U48*M21-V48*L22+U48*M22)/3</f>
        <v>-9.83633791952695</v>
      </c>
      <c r="N50" s="12" t="s">
        <v>26</v>
      </c>
      <c r="O50" s="37" t="n">
        <v>0</v>
      </c>
      <c r="P50" s="33" t="n">
        <f aca="false">L50</f>
        <v>9.83633791952695</v>
      </c>
      <c r="Q50" s="38" t="n">
        <v>0</v>
      </c>
      <c r="R50" s="39" t="n">
        <f aca="false">M50</f>
        <v>-9.83633791952695</v>
      </c>
      <c r="S50" s="10"/>
      <c r="T50" s="12" t="s">
        <v>110</v>
      </c>
      <c r="U50" s="12"/>
      <c r="V50" s="12"/>
      <c r="W50" s="12"/>
      <c r="X50" s="65" t="s">
        <v>109</v>
      </c>
      <c r="Y50" s="76" t="n">
        <f aca="false">(Y20+AH48*Y21-AI48*Z21+AH48*Y22+AI48*Z22)/3</f>
        <v>6.0865765665706</v>
      </c>
      <c r="Z50" s="76" t="n">
        <f aca="false">(Z20+AI48*Y21+AH48*Z21-AI48*Y22+AH48*Z22)/3</f>
        <v>-5.23124283443783</v>
      </c>
      <c r="AA50" s="12" t="s">
        <v>26</v>
      </c>
      <c r="AB50" s="37" t="n">
        <v>0</v>
      </c>
      <c r="AC50" s="33" t="n">
        <f aca="false">Y50</f>
        <v>6.0865765665706</v>
      </c>
      <c r="AD50" s="38" t="n">
        <v>0</v>
      </c>
      <c r="AE50" s="39" t="n">
        <f aca="false">Z50</f>
        <v>-5.23124283443783</v>
      </c>
      <c r="AF50" s="10"/>
      <c r="AG50" s="12" t="s">
        <v>110</v>
      </c>
      <c r="AH50" s="12"/>
      <c r="AI50" s="12"/>
      <c r="AJ50" s="13"/>
    </row>
    <row r="51" customFormat="false" ht="15" hidden="false" customHeight="false" outlineLevel="0" collapsed="false">
      <c r="K51" s="65" t="s">
        <v>111</v>
      </c>
      <c r="L51" s="76" t="n">
        <f aca="false">(L20+U49*L21-V49*M21+U49*L22+V49*M22)/3</f>
        <v>2.33681521361425</v>
      </c>
      <c r="M51" s="76" t="n">
        <f aca="false">(M20+V49*L21+U49*M21-V49*L22+U49*M22)/3</f>
        <v>0.626147749348711</v>
      </c>
      <c r="N51" s="12" t="s">
        <v>26</v>
      </c>
      <c r="O51" s="37" t="n">
        <v>0</v>
      </c>
      <c r="P51" s="33" t="n">
        <f aca="false">L51</f>
        <v>2.33681521361425</v>
      </c>
      <c r="Q51" s="38" t="n">
        <v>0</v>
      </c>
      <c r="R51" s="39" t="n">
        <f aca="false">M51</f>
        <v>0.626147749348711</v>
      </c>
      <c r="S51" s="10"/>
      <c r="T51" s="12" t="s">
        <v>112</v>
      </c>
      <c r="U51" s="12"/>
      <c r="V51" s="12"/>
      <c r="W51" s="12"/>
      <c r="X51" s="65" t="s">
        <v>111</v>
      </c>
      <c r="Y51" s="76" t="n">
        <f aca="false">(Y20+AH49*Y21-AI49*Z21+AH49*Y22+AI49*Z22)/3</f>
        <v>6.0865765665706</v>
      </c>
      <c r="Z51" s="76" t="n">
        <f aca="false">(Z20+AI49*Y21+AH49*Z21-AI49*Y22+AH49*Z22)/3</f>
        <v>5.23124283443783</v>
      </c>
      <c r="AA51" s="12" t="s">
        <v>26</v>
      </c>
      <c r="AB51" s="37" t="n">
        <v>0</v>
      </c>
      <c r="AC51" s="33" t="n">
        <f aca="false">Y51</f>
        <v>6.0865765665706</v>
      </c>
      <c r="AD51" s="38" t="n">
        <v>0</v>
      </c>
      <c r="AE51" s="39" t="n">
        <f aca="false">Z51</f>
        <v>5.23124283443783</v>
      </c>
      <c r="AF51" s="10"/>
      <c r="AG51" s="12" t="s">
        <v>112</v>
      </c>
      <c r="AH51" s="12"/>
      <c r="AI51" s="12"/>
      <c r="AJ51" s="13"/>
    </row>
    <row r="52" customFormat="false" ht="15" hidden="false" customHeight="false" outlineLevel="0" collapsed="false">
      <c r="K52" s="65" t="s">
        <v>113</v>
      </c>
      <c r="L52" s="76" t="n">
        <f aca="false">(L20+L21+L22)/3</f>
        <v>-0.626147749348704</v>
      </c>
      <c r="M52" s="76" t="n">
        <f aca="false">(M20+M21+M22)/3</f>
        <v>-2.33681521361426</v>
      </c>
      <c r="N52" s="12" t="s">
        <v>26</v>
      </c>
      <c r="O52" s="67" t="n">
        <v>0</v>
      </c>
      <c r="P52" s="68" t="n">
        <f aca="false">L52</f>
        <v>-0.626147749348704</v>
      </c>
      <c r="Q52" s="69" t="n">
        <v>0</v>
      </c>
      <c r="R52" s="70" t="n">
        <f aca="false">M52</f>
        <v>-2.33681521361426</v>
      </c>
      <c r="S52" s="10"/>
      <c r="T52" s="12" t="s">
        <v>114</v>
      </c>
      <c r="U52" s="12"/>
      <c r="V52" s="12"/>
      <c r="W52" s="12"/>
      <c r="X52" s="65" t="s">
        <v>113</v>
      </c>
      <c r="Y52" s="76" t="n">
        <f aca="false">(Y20+Y21+Y22)/3</f>
        <v>0</v>
      </c>
      <c r="Z52" s="76" t="n">
        <f aca="false">(Z20+Z21+Z22)/3</f>
        <v>0</v>
      </c>
      <c r="AA52" s="12" t="s">
        <v>26</v>
      </c>
      <c r="AB52" s="67" t="n">
        <v>0</v>
      </c>
      <c r="AC52" s="68" t="n">
        <f aca="false">Y52</f>
        <v>0</v>
      </c>
      <c r="AD52" s="69" t="n">
        <v>0</v>
      </c>
      <c r="AE52" s="70" t="n">
        <f aca="false">Z52</f>
        <v>0</v>
      </c>
      <c r="AF52" s="10"/>
      <c r="AG52" s="12" t="s">
        <v>114</v>
      </c>
      <c r="AH52" s="12"/>
      <c r="AI52" s="12"/>
      <c r="AJ52" s="13"/>
    </row>
    <row r="53" customFormat="false" ht="15" hidden="false" customHeight="false" outlineLevel="0" collapsed="false">
      <c r="K53" s="27"/>
      <c r="L53" s="10"/>
      <c r="M53" s="10"/>
      <c r="N53" s="12"/>
      <c r="O53" s="12"/>
      <c r="P53" s="10"/>
      <c r="Q53" s="10"/>
      <c r="R53" s="10"/>
      <c r="S53" s="10"/>
      <c r="T53" s="12"/>
      <c r="U53" s="12"/>
      <c r="V53" s="12"/>
      <c r="W53" s="12"/>
      <c r="X53" s="10"/>
      <c r="Y53" s="10"/>
      <c r="Z53" s="10"/>
      <c r="AA53" s="12"/>
      <c r="AB53" s="12"/>
      <c r="AC53" s="10"/>
      <c r="AD53" s="10"/>
      <c r="AE53" s="10"/>
      <c r="AF53" s="10"/>
      <c r="AG53" s="12"/>
      <c r="AH53" s="12"/>
      <c r="AI53" s="12"/>
      <c r="AJ53" s="13"/>
    </row>
    <row r="54" customFormat="false" ht="15" hidden="false" customHeight="false" outlineLevel="0" collapsed="false">
      <c r="K54" s="27"/>
      <c r="L54" s="10"/>
      <c r="M54" s="10"/>
      <c r="N54" s="12"/>
      <c r="O54" s="12"/>
      <c r="P54" s="10"/>
      <c r="Q54" s="10"/>
      <c r="R54" s="10"/>
      <c r="S54" s="10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3"/>
    </row>
    <row r="55" customFormat="false" ht="15" hidden="false" customHeight="false" outlineLevel="0" collapsed="false">
      <c r="K55" s="27"/>
      <c r="L55" s="10"/>
      <c r="M55" s="10"/>
      <c r="N55" s="12"/>
      <c r="O55" s="12"/>
      <c r="P55" s="10"/>
      <c r="Q55" s="10"/>
      <c r="R55" s="10"/>
      <c r="S55" s="10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3"/>
    </row>
    <row r="56" customFormat="false" ht="15" hidden="false" customHeight="false" outlineLevel="0" collapsed="false">
      <c r="K56" s="27"/>
      <c r="L56" s="10"/>
      <c r="M56" s="10"/>
      <c r="N56" s="12"/>
      <c r="O56" s="12"/>
      <c r="P56" s="10"/>
      <c r="Q56" s="10"/>
      <c r="R56" s="10"/>
      <c r="S56" s="10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3"/>
    </row>
    <row r="57" customFormat="false" ht="15" hidden="false" customHeight="false" outlineLevel="0" collapsed="false">
      <c r="K57" s="32"/>
      <c r="L57" s="12"/>
      <c r="M57" s="12"/>
      <c r="N57" s="12"/>
      <c r="O57" s="12"/>
      <c r="P57" s="10"/>
      <c r="Q57" s="10"/>
      <c r="R57" s="10"/>
      <c r="S57" s="10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3"/>
    </row>
    <row r="58" customFormat="false" ht="15" hidden="false" customHeight="false" outlineLevel="0" collapsed="false">
      <c r="K58" s="32"/>
      <c r="L58" s="12"/>
      <c r="M58" s="12"/>
      <c r="N58" s="12"/>
      <c r="O58" s="12"/>
      <c r="P58" s="10"/>
      <c r="Q58" s="10"/>
      <c r="R58" s="10"/>
      <c r="S58" s="10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3"/>
    </row>
    <row r="59" customFormat="false" ht="15" hidden="false" customHeight="false" outlineLevel="0" collapsed="false">
      <c r="K59" s="32"/>
      <c r="L59" s="12"/>
      <c r="M59" s="12"/>
      <c r="N59" s="12"/>
      <c r="O59" s="12"/>
      <c r="P59" s="10"/>
      <c r="Q59" s="10"/>
      <c r="R59" s="10"/>
      <c r="S59" s="10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3"/>
    </row>
    <row r="60" customFormat="false" ht="15" hidden="false" customHeight="false" outlineLevel="0" collapsed="false">
      <c r="K60" s="32"/>
      <c r="L60" s="12"/>
      <c r="M60" s="12"/>
      <c r="N60" s="12"/>
      <c r="O60" s="12"/>
      <c r="P60" s="10"/>
      <c r="Q60" s="10"/>
      <c r="R60" s="10"/>
      <c r="S60" s="10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3"/>
    </row>
    <row r="61" customFormat="false" ht="15" hidden="false" customHeight="false" outlineLevel="0" collapsed="false">
      <c r="A61" s="12"/>
      <c r="B61" s="12"/>
      <c r="C61" s="12"/>
      <c r="D61" s="12"/>
      <c r="E61" s="12"/>
      <c r="F61" s="12"/>
      <c r="G61" s="77"/>
      <c r="H61" s="12"/>
      <c r="I61" s="12"/>
      <c r="J61" s="12"/>
      <c r="K61" s="32"/>
      <c r="L61" s="12"/>
      <c r="M61" s="12"/>
      <c r="N61" s="12"/>
      <c r="O61" s="12"/>
      <c r="P61" s="75"/>
      <c r="Q61" s="75"/>
      <c r="R61" s="75"/>
      <c r="S61" s="75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3"/>
    </row>
    <row r="62" customFormat="false" ht="15" hidden="false" customHeight="false" outlineLevel="0" collapsed="false">
      <c r="A62" s="12"/>
      <c r="B62" s="12"/>
      <c r="C62" s="12"/>
      <c r="D62" s="12"/>
      <c r="E62" s="12"/>
      <c r="F62" s="12"/>
      <c r="G62" s="77"/>
      <c r="H62" s="12"/>
      <c r="I62" s="12"/>
      <c r="J62" s="12"/>
      <c r="K62" s="32"/>
      <c r="L62" s="12"/>
      <c r="M62" s="12"/>
      <c r="N62" s="12"/>
      <c r="O62" s="12"/>
      <c r="P62" s="75"/>
      <c r="Q62" s="75"/>
      <c r="R62" s="75"/>
      <c r="S62" s="75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3"/>
    </row>
    <row r="63" customFormat="false" ht="15" hidden="false" customHeight="false" outlineLevel="0" collapsed="false">
      <c r="A63" s="12"/>
      <c r="B63" s="12"/>
      <c r="C63" s="12"/>
      <c r="D63" s="12"/>
      <c r="E63" s="12"/>
      <c r="F63" s="12"/>
      <c r="G63" s="77"/>
      <c r="H63" s="12"/>
      <c r="I63" s="12"/>
      <c r="J63" s="12"/>
      <c r="K63" s="32"/>
      <c r="L63" s="12"/>
      <c r="M63" s="12"/>
      <c r="N63" s="12"/>
      <c r="O63" s="12"/>
      <c r="P63" s="75"/>
      <c r="Q63" s="75"/>
      <c r="R63" s="75"/>
      <c r="S63" s="75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3"/>
    </row>
    <row r="64" customFormat="false" ht="15" hidden="false" customHeight="false" outlineLevel="0" collapsed="false">
      <c r="A64" s="12"/>
      <c r="B64" s="12"/>
      <c r="C64" s="12"/>
      <c r="D64" s="12"/>
      <c r="E64" s="12"/>
      <c r="F64" s="12"/>
      <c r="G64" s="77"/>
      <c r="H64" s="12"/>
      <c r="I64" s="12"/>
      <c r="J64" s="12"/>
      <c r="K64" s="32"/>
      <c r="L64" s="12"/>
      <c r="M64" s="12"/>
      <c r="N64" s="12"/>
      <c r="O64" s="12"/>
      <c r="P64" s="75"/>
      <c r="Q64" s="75"/>
      <c r="R64" s="75"/>
      <c r="S64" s="75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3"/>
    </row>
    <row r="65" customFormat="false" ht="15" hidden="false" customHeight="false" outlineLevel="0" collapsed="false">
      <c r="A65" s="12"/>
      <c r="B65" s="12"/>
      <c r="C65" s="12"/>
      <c r="D65" s="12"/>
      <c r="E65" s="12"/>
      <c r="F65" s="12"/>
      <c r="G65" s="77"/>
      <c r="H65" s="12"/>
      <c r="I65" s="12"/>
      <c r="J65" s="12"/>
      <c r="K65" s="32"/>
      <c r="L65" s="12"/>
      <c r="M65" s="12"/>
      <c r="N65" s="12"/>
      <c r="O65" s="12"/>
      <c r="P65" s="75"/>
      <c r="Q65" s="75"/>
      <c r="R65" s="75"/>
      <c r="S65" s="75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3"/>
    </row>
    <row r="66" customFormat="false" ht="15" hidden="false" customHeight="false" outlineLevel="0" collapsed="false">
      <c r="A66" s="12"/>
      <c r="B66" s="12"/>
      <c r="C66" s="12"/>
      <c r="D66" s="12"/>
      <c r="E66" s="12"/>
      <c r="F66" s="12"/>
      <c r="G66" s="77"/>
      <c r="H66" s="12"/>
      <c r="I66" s="12"/>
      <c r="J66" s="12"/>
      <c r="K66" s="32"/>
      <c r="L66" s="12"/>
      <c r="M66" s="12"/>
      <c r="N66" s="12"/>
      <c r="O66" s="12"/>
      <c r="P66" s="75"/>
      <c r="Q66" s="75"/>
      <c r="R66" s="75"/>
      <c r="S66" s="75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3"/>
    </row>
    <row r="67" customFormat="false" ht="15" hidden="false" customHeight="false" outlineLevel="0" collapsed="false">
      <c r="A67" s="12"/>
      <c r="B67" s="12"/>
      <c r="C67" s="12"/>
      <c r="D67" s="12"/>
      <c r="E67" s="12"/>
      <c r="F67" s="12"/>
      <c r="G67" s="77"/>
      <c r="H67" s="12"/>
      <c r="I67" s="12"/>
      <c r="J67" s="12"/>
      <c r="K67" s="32"/>
      <c r="L67" s="12"/>
      <c r="M67" s="12"/>
      <c r="N67" s="12"/>
      <c r="O67" s="12"/>
      <c r="P67" s="75"/>
      <c r="Q67" s="75"/>
      <c r="R67" s="75"/>
      <c r="S67" s="75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3"/>
    </row>
    <row r="68" customFormat="false" ht="15" hidden="false" customHeight="false" outlineLevel="0" collapsed="false">
      <c r="A68" s="12"/>
      <c r="B68" s="12"/>
      <c r="C68" s="12"/>
      <c r="D68" s="12"/>
      <c r="E68" s="12"/>
      <c r="F68" s="12"/>
      <c r="G68" s="77"/>
      <c r="H68" s="12"/>
      <c r="I68" s="12"/>
      <c r="J68" s="12"/>
      <c r="K68" s="32"/>
      <c r="L68" s="12"/>
      <c r="M68" s="12"/>
      <c r="N68" s="12"/>
      <c r="O68" s="75"/>
      <c r="P68" s="75"/>
      <c r="Q68" s="75"/>
      <c r="R68" s="75"/>
      <c r="S68" s="75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3"/>
    </row>
    <row r="69" customFormat="false" ht="15" hidden="false" customHeight="false" outlineLevel="0" collapsed="false">
      <c r="A69" s="12"/>
      <c r="B69" s="12"/>
      <c r="C69" s="12"/>
      <c r="D69" s="12"/>
      <c r="E69" s="12"/>
      <c r="F69" s="12"/>
      <c r="G69" s="77"/>
      <c r="H69" s="12"/>
      <c r="I69" s="12"/>
      <c r="J69" s="12"/>
      <c r="K69" s="78"/>
      <c r="L69" s="75"/>
      <c r="M69" s="75"/>
      <c r="N69" s="12"/>
      <c r="O69" s="75"/>
      <c r="P69" s="75"/>
      <c r="Q69" s="75"/>
      <c r="R69" s="75"/>
      <c r="S69" s="75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3"/>
    </row>
    <row r="70" customFormat="false" ht="15" hidden="false" customHeight="false" outlineLevel="0" collapsed="false">
      <c r="A70" s="12"/>
      <c r="B70" s="12"/>
      <c r="C70" s="12"/>
      <c r="D70" s="12"/>
      <c r="E70" s="12"/>
      <c r="F70" s="12"/>
      <c r="G70" s="77"/>
      <c r="H70" s="12"/>
      <c r="I70" s="12"/>
      <c r="J70" s="12"/>
      <c r="K70" s="78"/>
      <c r="L70" s="38"/>
      <c r="M70" s="75"/>
      <c r="N70" s="12"/>
      <c r="O70" s="12"/>
      <c r="P70" s="38"/>
      <c r="Q70" s="75"/>
      <c r="R70" s="75"/>
      <c r="S70" s="38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3"/>
    </row>
    <row r="71" customFormat="false" ht="15" hidden="false" customHeight="false" outlineLevel="0" collapsed="false">
      <c r="A71" s="12"/>
      <c r="B71" s="12"/>
      <c r="C71" s="12"/>
      <c r="D71" s="12"/>
      <c r="E71" s="12"/>
      <c r="F71" s="12"/>
      <c r="G71" s="77"/>
      <c r="H71" s="12"/>
      <c r="I71" s="12"/>
      <c r="J71" s="12"/>
      <c r="K71" s="78"/>
      <c r="L71" s="38"/>
      <c r="M71" s="75"/>
      <c r="N71" s="12"/>
      <c r="O71" s="56"/>
      <c r="P71" s="38"/>
      <c r="Q71" s="38"/>
      <c r="R71" s="38"/>
      <c r="S71" s="38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3"/>
    </row>
    <row r="72" customFormat="false" ht="15" hidden="false" customHeight="false" outlineLevel="0" collapsed="false">
      <c r="A72" s="12"/>
      <c r="B72" s="12"/>
      <c r="C72" s="12"/>
      <c r="D72" s="12"/>
      <c r="E72" s="12"/>
      <c r="F72" s="12"/>
      <c r="G72" s="77"/>
      <c r="H72" s="12"/>
      <c r="I72" s="12"/>
      <c r="J72" s="12"/>
      <c r="K72" s="78"/>
      <c r="L72" s="75"/>
      <c r="M72" s="38"/>
      <c r="N72" s="12"/>
      <c r="O72" s="56"/>
      <c r="P72" s="38"/>
      <c r="Q72" s="38"/>
      <c r="R72" s="38"/>
      <c r="S72" s="75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3"/>
    </row>
    <row r="73" customFormat="false" ht="15" hidden="false" customHeight="false" outlineLevel="0" collapsed="false">
      <c r="A73" s="12"/>
      <c r="B73" s="12"/>
      <c r="C73" s="12"/>
      <c r="D73" s="12"/>
      <c r="E73" s="12"/>
      <c r="F73" s="12"/>
      <c r="G73" s="77"/>
      <c r="H73" s="12"/>
      <c r="I73" s="12"/>
      <c r="J73" s="79"/>
      <c r="K73" s="78"/>
      <c r="L73" s="75"/>
      <c r="M73" s="38"/>
      <c r="N73" s="12"/>
      <c r="O73" s="56"/>
      <c r="P73" s="38"/>
      <c r="Q73" s="38"/>
      <c r="R73" s="38"/>
      <c r="S73" s="75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3"/>
    </row>
    <row r="74" customFormat="false" ht="15" hidden="false" customHeight="false" outlineLevel="0" collapsed="false">
      <c r="A74" s="12"/>
      <c r="B74" s="12"/>
      <c r="C74" s="12"/>
      <c r="D74" s="12"/>
      <c r="E74" s="12"/>
      <c r="F74" s="12"/>
      <c r="G74" s="80"/>
      <c r="H74" s="12"/>
      <c r="I74" s="12"/>
      <c r="J74" s="79"/>
      <c r="K74" s="78"/>
      <c r="L74" s="38"/>
      <c r="M74" s="38"/>
      <c r="N74" s="12"/>
      <c r="O74" s="12"/>
      <c r="P74" s="38"/>
      <c r="Q74" s="75"/>
      <c r="R74" s="38"/>
      <c r="S74" s="75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3"/>
    </row>
    <row r="75" customFormat="false" ht="15" hidden="false" customHeight="false" outlineLevel="0" collapsed="false">
      <c r="A75" s="12"/>
      <c r="B75" s="12"/>
      <c r="C75" s="12"/>
      <c r="D75" s="12"/>
      <c r="E75" s="12"/>
      <c r="F75" s="12"/>
      <c r="G75" s="77"/>
      <c r="H75" s="12"/>
      <c r="I75" s="12"/>
      <c r="J75" s="77"/>
      <c r="K75" s="78"/>
      <c r="L75" s="75"/>
      <c r="M75" s="75"/>
      <c r="N75" s="12"/>
      <c r="O75" s="12"/>
      <c r="P75" s="75"/>
      <c r="Q75" s="75"/>
      <c r="R75" s="75"/>
      <c r="S75" s="75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3"/>
    </row>
    <row r="76" customFormat="false" ht="15" hidden="false" customHeight="false" outlineLevel="0" collapsed="false">
      <c r="A76" s="12"/>
      <c r="B76" s="12"/>
      <c r="C76" s="12"/>
      <c r="D76" s="12"/>
      <c r="E76" s="12"/>
      <c r="F76" s="12"/>
      <c r="G76" s="77"/>
      <c r="H76" s="12"/>
      <c r="I76" s="12"/>
      <c r="J76" s="77"/>
      <c r="K76" s="78"/>
      <c r="L76" s="38"/>
      <c r="M76" s="12"/>
      <c r="N76" s="12"/>
      <c r="O76" s="12"/>
      <c r="P76" s="75"/>
      <c r="Q76" s="75"/>
      <c r="R76" s="75"/>
      <c r="S76" s="75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3"/>
    </row>
    <row r="77" customFormat="false" ht="15" hidden="false" customHeight="false" outlineLevel="0" collapsed="false">
      <c r="A77" s="12"/>
      <c r="B77" s="12"/>
      <c r="C77" s="12"/>
      <c r="D77" s="12"/>
      <c r="E77" s="12"/>
      <c r="F77" s="12"/>
      <c r="G77" s="77"/>
      <c r="H77" s="12"/>
      <c r="I77" s="12"/>
      <c r="J77" s="77"/>
      <c r="K77" s="78"/>
      <c r="L77" s="81"/>
      <c r="M77" s="75"/>
      <c r="N77" s="12"/>
      <c r="O77" s="12"/>
      <c r="P77" s="75"/>
      <c r="Q77" s="75"/>
      <c r="R77" s="75"/>
      <c r="S77" s="75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3"/>
    </row>
    <row r="78" customFormat="false" ht="15" hidden="false" customHeight="false" outlineLevel="0" collapsed="false">
      <c r="A78" s="12"/>
      <c r="B78" s="82"/>
      <c r="C78" s="12"/>
      <c r="D78" s="12"/>
      <c r="E78" s="12"/>
      <c r="F78" s="12"/>
      <c r="G78" s="77"/>
      <c r="H78" s="12"/>
      <c r="I78" s="12"/>
      <c r="J78" s="77"/>
      <c r="K78" s="78"/>
      <c r="L78" s="38"/>
      <c r="M78" s="75"/>
      <c r="N78" s="12"/>
      <c r="O78" s="12"/>
      <c r="P78" s="75"/>
      <c r="Q78" s="75"/>
      <c r="R78" s="75"/>
      <c r="S78" s="75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3"/>
    </row>
    <row r="79" customFormat="false" ht="15" hidden="false" customHeight="false" outlineLevel="0" collapsed="false">
      <c r="A79" s="12"/>
      <c r="B79" s="12"/>
      <c r="C79" s="12"/>
      <c r="D79" s="12"/>
      <c r="E79" s="12"/>
      <c r="F79" s="12"/>
      <c r="G79" s="77"/>
      <c r="H79" s="12"/>
      <c r="I79" s="12"/>
      <c r="J79" s="12"/>
      <c r="K79" s="32"/>
      <c r="L79" s="81"/>
      <c r="M79" s="75"/>
      <c r="N79" s="12"/>
      <c r="O79" s="12"/>
      <c r="P79" s="75"/>
      <c r="Q79" s="75"/>
      <c r="R79" s="75"/>
      <c r="S79" s="75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3"/>
    </row>
    <row r="80" customFormat="false" ht="15" hidden="false" customHeight="false" outlineLevel="0" collapsed="false">
      <c r="A80" s="12"/>
      <c r="B80" s="12"/>
      <c r="C80" s="12"/>
      <c r="D80" s="12"/>
      <c r="E80" s="12"/>
      <c r="F80" s="12"/>
      <c r="G80" s="77"/>
      <c r="H80" s="12"/>
      <c r="I80" s="12"/>
      <c r="J80" s="12"/>
      <c r="K80" s="32"/>
      <c r="L80" s="12"/>
      <c r="M80" s="12"/>
      <c r="N80" s="12"/>
      <c r="O80" s="12"/>
      <c r="P80" s="75"/>
      <c r="Q80" s="75"/>
      <c r="R80" s="75"/>
      <c r="S80" s="75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3"/>
    </row>
    <row r="81" customFormat="false" ht="15" hidden="false" customHeight="false" outlineLevel="0" collapsed="false">
      <c r="A81" s="12"/>
      <c r="B81" s="12"/>
      <c r="C81" s="12"/>
      <c r="D81" s="12"/>
      <c r="E81" s="12"/>
      <c r="F81" s="12"/>
      <c r="G81" s="77"/>
      <c r="H81" s="12"/>
      <c r="I81" s="12"/>
      <c r="J81" s="12"/>
      <c r="K81" s="32"/>
      <c r="L81" s="12"/>
      <c r="M81" s="12"/>
      <c r="N81" s="12"/>
      <c r="O81" s="75"/>
      <c r="P81" s="75"/>
      <c r="Q81" s="75"/>
      <c r="R81" s="75"/>
      <c r="S81" s="75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3"/>
    </row>
    <row r="82" customFormat="false" ht="15" hidden="false" customHeight="false" outlineLevel="0" collapsed="false">
      <c r="A82" s="12"/>
      <c r="B82" s="12"/>
      <c r="C82" s="12"/>
      <c r="D82" s="12"/>
      <c r="E82" s="12"/>
      <c r="F82" s="12"/>
      <c r="G82" s="77"/>
      <c r="H82" s="12"/>
      <c r="I82" s="12"/>
      <c r="J82" s="12"/>
      <c r="K82" s="78"/>
      <c r="L82" s="75"/>
      <c r="M82" s="75"/>
      <c r="N82" s="12"/>
      <c r="O82" s="75"/>
      <c r="P82" s="75"/>
      <c r="Q82" s="75"/>
      <c r="R82" s="75"/>
      <c r="S82" s="75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3"/>
    </row>
    <row r="83" customFormat="false" ht="15" hidden="false" customHeight="false" outlineLevel="0" collapsed="false">
      <c r="A83" s="12"/>
      <c r="B83" s="12"/>
      <c r="C83" s="12"/>
      <c r="D83" s="12"/>
      <c r="E83" s="12"/>
      <c r="F83" s="12"/>
      <c r="G83" s="77"/>
      <c r="H83" s="12"/>
      <c r="I83" s="12"/>
      <c r="J83" s="12"/>
      <c r="K83" s="78"/>
      <c r="L83" s="38"/>
      <c r="M83" s="75"/>
      <c r="N83" s="12"/>
      <c r="O83" s="12"/>
      <c r="P83" s="38"/>
      <c r="Q83" s="75"/>
      <c r="R83" s="75"/>
      <c r="S83" s="75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3"/>
    </row>
    <row r="84" customFormat="false" ht="15" hidden="false" customHeight="false" outlineLevel="0" collapsed="false">
      <c r="A84" s="12"/>
      <c r="B84" s="12"/>
      <c r="C84" s="12"/>
      <c r="D84" s="12"/>
      <c r="E84" s="12"/>
      <c r="F84" s="12"/>
      <c r="G84" s="77"/>
      <c r="H84" s="12"/>
      <c r="I84" s="12"/>
      <c r="J84" s="12"/>
      <c r="K84" s="78"/>
      <c r="L84" s="38"/>
      <c r="M84" s="75"/>
      <c r="N84" s="12"/>
      <c r="O84" s="56"/>
      <c r="P84" s="38"/>
      <c r="Q84" s="38"/>
      <c r="R84" s="38"/>
      <c r="S84" s="75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3"/>
    </row>
    <row r="85" customFormat="false" ht="15" hidden="false" customHeight="false" outlineLevel="0" collapsed="false">
      <c r="A85" s="12"/>
      <c r="B85" s="12"/>
      <c r="C85" s="12"/>
      <c r="D85" s="12"/>
      <c r="E85" s="12"/>
      <c r="F85" s="12"/>
      <c r="G85" s="77"/>
      <c r="H85" s="12"/>
      <c r="I85" s="12"/>
      <c r="J85" s="12"/>
      <c r="K85" s="78"/>
      <c r="L85" s="75"/>
      <c r="M85" s="38"/>
      <c r="N85" s="12"/>
      <c r="O85" s="56"/>
      <c r="P85" s="38"/>
      <c r="Q85" s="38"/>
      <c r="R85" s="38"/>
      <c r="S85" s="75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3"/>
    </row>
    <row r="86" customFormat="false" ht="15" hidden="false" customHeight="false" outlineLevel="0" collapsed="false">
      <c r="A86" s="12"/>
      <c r="B86" s="12"/>
      <c r="C86" s="12"/>
      <c r="D86" s="12"/>
      <c r="E86" s="12"/>
      <c r="F86" s="12"/>
      <c r="G86" s="77"/>
      <c r="H86" s="12"/>
      <c r="I86" s="12"/>
      <c r="J86" s="12"/>
      <c r="K86" s="78"/>
      <c r="L86" s="75"/>
      <c r="M86" s="38"/>
      <c r="N86" s="12"/>
      <c r="O86" s="56"/>
      <c r="P86" s="38"/>
      <c r="Q86" s="38"/>
      <c r="R86" s="38"/>
      <c r="S86" s="75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3"/>
    </row>
    <row r="87" customFormat="false" ht="15" hidden="false" customHeight="false" outlineLevel="0" collapsed="false">
      <c r="A87" s="12"/>
      <c r="B87" s="12"/>
      <c r="C87" s="12"/>
      <c r="D87" s="12"/>
      <c r="E87" s="12"/>
      <c r="F87" s="12"/>
      <c r="G87" s="77"/>
      <c r="H87" s="12"/>
      <c r="I87" s="12"/>
      <c r="J87" s="12"/>
      <c r="K87" s="78"/>
      <c r="L87" s="38"/>
      <c r="M87" s="38"/>
      <c r="N87" s="12"/>
      <c r="O87" s="12"/>
      <c r="P87" s="38"/>
      <c r="Q87" s="75"/>
      <c r="R87" s="38"/>
      <c r="S87" s="75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3"/>
    </row>
    <row r="88" customFormat="false" ht="15" hidden="false" customHeight="false" outlineLevel="0" collapsed="false">
      <c r="A88" s="12"/>
      <c r="B88" s="12"/>
      <c r="C88" s="12"/>
      <c r="D88" s="12"/>
      <c r="E88" s="12"/>
      <c r="F88" s="12"/>
      <c r="G88" s="77"/>
      <c r="H88" s="12"/>
      <c r="I88" s="12"/>
      <c r="J88" s="12"/>
      <c r="K88" s="78"/>
      <c r="L88" s="75"/>
      <c r="M88" s="75"/>
      <c r="N88" s="12"/>
      <c r="O88" s="12"/>
      <c r="P88" s="75"/>
      <c r="Q88" s="75"/>
      <c r="R88" s="75"/>
      <c r="S88" s="75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3"/>
    </row>
    <row r="89" customFormat="false" ht="15" hidden="false" customHeight="false" outlineLevel="0" collapsed="false">
      <c r="A89" s="12"/>
      <c r="B89" s="12"/>
      <c r="C89" s="12"/>
      <c r="D89" s="12"/>
      <c r="E89" s="12"/>
      <c r="F89" s="12"/>
      <c r="G89" s="77"/>
      <c r="H89" s="12"/>
      <c r="I89" s="12"/>
      <c r="J89" s="12"/>
      <c r="K89" s="32"/>
      <c r="L89" s="12"/>
      <c r="M89" s="12"/>
      <c r="N89" s="12"/>
      <c r="O89" s="12"/>
      <c r="P89" s="75"/>
      <c r="Q89" s="75"/>
      <c r="R89" s="75"/>
      <c r="S89" s="75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3"/>
    </row>
    <row r="90" customFormat="false" ht="15" hidden="false" customHeight="false" outlineLevel="0" collapsed="false">
      <c r="K90" s="32"/>
      <c r="L90" s="12"/>
      <c r="M90" s="12"/>
      <c r="N90" s="12"/>
      <c r="O90" s="12"/>
      <c r="P90" s="10"/>
      <c r="Q90" s="10"/>
      <c r="R90" s="10"/>
      <c r="S90" s="10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3"/>
    </row>
    <row r="91" customFormat="false" ht="15" hidden="false" customHeight="false" outlineLevel="0" collapsed="false">
      <c r="K91" s="44"/>
      <c r="L91" s="17"/>
      <c r="M91" s="17"/>
      <c r="N91" s="17"/>
      <c r="O91" s="17"/>
      <c r="P91" s="15"/>
      <c r="Q91" s="15"/>
      <c r="R91" s="15"/>
      <c r="S91" s="15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8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LibreOffice_Vanilla/7.2.5.2$MacOSX_X86_64 LibreOffice_project/499f9727c189e6ef3471021d6132d4c694f357e5</Application>
  <AppVersion>15.0000</AppVersion>
  <Company>DHBW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2014-06-21T13:14:59Z</dcterms:created>
  <dc:creator>Stephan Rupp</dc:creator>
  <dc:description/>
  <dc:language>de-DE</dc:language>
  <cp:lastModifiedBy/>
  <cp:lastPrinted>2018-06-10T11:38:58Z</cp:lastPrinted>
  <dcterms:modified xsi:type="dcterms:W3CDTF">2022-07-23T09:51:26Z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